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tabRatio="675" activeTab="0"/>
  </bookViews>
  <sheets>
    <sheet name="Р.II.Услуги_пожилые" sheetId="1" r:id="rId1"/>
    <sheet name="Р.II.Услуги_инв.тр.воз" sheetId="2" r:id="rId2"/>
    <sheet name="Р.II.Услуги_семьи с детьми" sheetId="3" r:id="rId3"/>
    <sheet name="Р.III Оплата гар.услуг_пожилые" sheetId="4" r:id="rId4"/>
    <sheet name="Р.III Оплата гар.услуг_инв.тр.в" sheetId="5" r:id="rId5"/>
    <sheet name="Р.III Оплата гар.услуг_семьи" sheetId="6" r:id="rId6"/>
  </sheets>
  <definedNames>
    <definedName name="_xlnm.Print_Area" localSheetId="1">'Р.II.Услуги_инв.тр.воз'!$B$1:$AI$40</definedName>
    <definedName name="_xlnm.Print_Area" localSheetId="0">'Р.II.Услуги_пожилые'!$B$1:$AI$40</definedName>
    <definedName name="_xlnm.Print_Area" localSheetId="2">'Р.II.Услуги_семьи с детьми'!$B$1:$S$40</definedName>
    <definedName name="_xlnm.Print_Area" localSheetId="4">'Р.III Оплата гар.услуг_инв.тр.в'!$B$1:$Y$44</definedName>
    <definedName name="_xlnm.Print_Area" localSheetId="3">'Р.III Оплата гар.услуг_пожилые'!$B$1:$Y$55</definedName>
  </definedNames>
  <calcPr fullCalcOnLoad="1"/>
</workbook>
</file>

<file path=xl/comments5.xml><?xml version="1.0" encoding="utf-8"?>
<comments xmlns="http://schemas.openxmlformats.org/spreadsheetml/2006/main">
  <authors>
    <author>pev</author>
  </authors>
  <commentList>
    <comment ref="Y26" authorId="0">
      <text>
        <r>
          <rPr>
            <b/>
            <i/>
            <sz val="9"/>
            <color indexed="28"/>
            <rFont val="Tahoma"/>
            <family val="2"/>
          </rPr>
          <t xml:space="preserve">Внимание!
 Проставьте сумму полученных денежных средств по полустационару </t>
        </r>
      </text>
    </comment>
  </commentList>
</comments>
</file>

<file path=xl/sharedStrings.xml><?xml version="1.0" encoding="utf-8"?>
<sst xmlns="http://schemas.openxmlformats.org/spreadsheetml/2006/main" count="529" uniqueCount="164">
  <si>
    <t xml:space="preserve">отделение социального обслуживания на дому </t>
  </si>
  <si>
    <t>отделение дневного пребывания детей и подростков</t>
  </si>
  <si>
    <t>отделение психолого-педагогической помощи</t>
  </si>
  <si>
    <t>отделение срочного социального обслуживания</t>
  </si>
  <si>
    <t>отделение профилактики безнадзорности несовершеннолетних</t>
  </si>
  <si>
    <t>отделение временного пребывания детей и подростков</t>
  </si>
  <si>
    <t xml:space="preserve">организационно-методическое отделение </t>
  </si>
  <si>
    <t>отделение помощи женщинам, оказавшимся в трудной жизненной ситуации</t>
  </si>
  <si>
    <t>отделение  дневного пребывания граждан пожилого возраста и инвалидов</t>
  </si>
  <si>
    <t xml:space="preserve">отделение дневного пребывания граждан пожилого  возраста и инвалидов и детей </t>
  </si>
  <si>
    <t>социально-реабилитационное отделение для граждан пожилого возраста и инвалидов</t>
  </si>
  <si>
    <t>отделение по работе с семьями и детьми</t>
  </si>
  <si>
    <t>Центр социального обслуживания населения</t>
  </si>
  <si>
    <t>отделение реабилитации несовершеннолетних с ограниченными физическими и умственными возможностями</t>
  </si>
  <si>
    <t>Наименование учреждения, отделения</t>
  </si>
  <si>
    <t>консультативное отделение</t>
  </si>
  <si>
    <t>ВСЕГО</t>
  </si>
  <si>
    <t>Реабилитационный центр для детей и подростков с ограниченными возможностями</t>
  </si>
  <si>
    <t>Реабилитационный центр для инвалидов молодого возраста</t>
  </si>
  <si>
    <t>Социальный центр по оказанию помощи лицам БОМЖ</t>
  </si>
  <si>
    <t>Дом-интернат общего типа</t>
  </si>
  <si>
    <t>Дом-интернат для умственно отсталых детей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</si>
  <si>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</si>
  <si>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</si>
  <si>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</si>
  <si>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</si>
  <si>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</si>
  <si>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</si>
  <si>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</si>
  <si>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</si>
  <si>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</si>
  <si>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</si>
  <si>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</si>
  <si>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</si>
  <si>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</si>
  <si>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</si>
  <si>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</si>
  <si>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</si>
  <si>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</si>
  <si>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из них:</t>
  </si>
  <si>
    <t>А</t>
  </si>
  <si>
    <t>В</t>
  </si>
  <si>
    <t>Психоневрологический дом-интернат</t>
  </si>
  <si>
    <t>детский телефон "Доверие"</t>
  </si>
  <si>
    <t>стационарное отделение</t>
  </si>
  <si>
    <t>отделение дневного пребывания</t>
  </si>
  <si>
    <t>Социально-реабилитационный центр для несовершеннолетних "Вятушка"</t>
  </si>
  <si>
    <t>Социально-медицинские</t>
  </si>
  <si>
    <t>Социально-психологические</t>
  </si>
  <si>
    <t>Социально-педагогические</t>
  </si>
  <si>
    <t>Услуги в целях повышения коммуникативного потенциала</t>
  </si>
  <si>
    <t>Социально-правовые</t>
  </si>
  <si>
    <t>Социально-трудовые</t>
  </si>
  <si>
    <t>Социально-бытовые</t>
  </si>
  <si>
    <t>Количество оказанных услуг</t>
  </si>
  <si>
    <t>Социально-экономические</t>
  </si>
  <si>
    <t>гарантированные услуги</t>
  </si>
  <si>
    <t>из них гражданам:</t>
  </si>
  <si>
    <t>Социальное такси</t>
  </si>
  <si>
    <t>Сиделки</t>
  </si>
  <si>
    <t>Иные</t>
  </si>
  <si>
    <t>социально-реабилитационное отделение для детей-инвалидов</t>
  </si>
  <si>
    <t>АНОЦСП «Помощник»</t>
  </si>
  <si>
    <t>3.1.</t>
  </si>
  <si>
    <t>3.2.</t>
  </si>
  <si>
    <t>3.3.</t>
  </si>
  <si>
    <r>
      <t xml:space="preserve"> за</t>
    </r>
    <r>
      <rPr>
        <b/>
        <sz val="11"/>
        <rFont val="Times New Roman"/>
        <family val="1"/>
      </rPr>
      <t xml:space="preserve"> полную</t>
    </r>
    <r>
      <rPr>
        <sz val="10"/>
        <rFont val="Times New Roman"/>
        <family val="1"/>
      </rPr>
      <t xml:space="preserve"> плату  </t>
    </r>
  </si>
  <si>
    <r>
      <t xml:space="preserve"> за </t>
    </r>
    <r>
      <rPr>
        <b/>
        <sz val="11"/>
        <rFont val="Times New Roman"/>
        <family val="1"/>
      </rPr>
      <t xml:space="preserve">частичную </t>
    </r>
    <r>
      <rPr>
        <sz val="11"/>
        <rFont val="Times New Roman"/>
        <family val="1"/>
      </rPr>
      <t>плату</t>
    </r>
  </si>
  <si>
    <t>бесплатно</t>
  </si>
  <si>
    <t>ИТОГО</t>
  </si>
  <si>
    <r>
      <t xml:space="preserve"> за </t>
    </r>
    <r>
      <rPr>
        <b/>
        <sz val="11"/>
        <rFont val="Times New Roman"/>
        <family val="1"/>
      </rPr>
      <t xml:space="preserve">частич-ную </t>
    </r>
    <r>
      <rPr>
        <sz val="11"/>
        <rFont val="Times New Roman"/>
        <family val="1"/>
      </rPr>
      <t>плату</t>
    </r>
  </si>
  <si>
    <t>Срочные социальныеуслуги</t>
  </si>
  <si>
    <t>РАЗДЕЛ II. Сведения о предоставлении социальных услуг</t>
  </si>
  <si>
    <t>СВЕДЕНИЯ О ПРЕДОСТАВЛЕНИИ СОЦИАЛЬНЫХ УСЛУГ</t>
  </si>
  <si>
    <t>от гарантированных услуг (члены семей с несовершеннолетними детьми)</t>
  </si>
  <si>
    <t>от дополнительных услуг (члены семей с несовершеннолетними детьми)</t>
  </si>
  <si>
    <t>Количество оказанных услуг за отчетный период гражданам:</t>
  </si>
  <si>
    <t>дополнительные платные социальные услуги</t>
  </si>
  <si>
    <t>дополнительные платные социальные  услуги</t>
  </si>
  <si>
    <t>Сумма денежных средств, полученных от предоставления платных услуг (рубли):</t>
  </si>
  <si>
    <t>Из полученных средств потрачено
(в рублях) на:</t>
  </si>
  <si>
    <t xml:space="preserve"> - развитие учреждения и на улучшение материально-технической базы</t>
  </si>
  <si>
    <t xml:space="preserve"> - материальное стимулирование работников учреждения</t>
  </si>
  <si>
    <t xml:space="preserve"> - оказание социальной помощи нуждающимся гражданам</t>
  </si>
  <si>
    <t xml:space="preserve"> - повышение квалификации работников учреждения</t>
  </si>
  <si>
    <t xml:space="preserve"> - иное</t>
  </si>
  <si>
    <r>
      <t xml:space="preserve">Численность обслуженных </t>
    </r>
    <r>
      <rPr>
        <b/>
        <sz val="10"/>
        <color indexed="12"/>
        <rFont val="Arial Cyr"/>
        <family val="0"/>
      </rPr>
      <t>(человек)</t>
    </r>
  </si>
  <si>
    <t xml:space="preserve">РАЗДЕЛ III.  СВЕДЕНИЯ ОБ ОПЛАТЕ ГАРАНТИРОВАННЫХ УСЛУГ </t>
  </si>
  <si>
    <r>
      <t xml:space="preserve">Сумма  денежных средств, полученных от предоставления платных услуг по видам
</t>
    </r>
    <r>
      <rPr>
        <b/>
        <sz val="9"/>
        <color indexed="12"/>
        <rFont val="Arial Cyr"/>
        <family val="0"/>
      </rPr>
      <t xml:space="preserve"> (в рублях</t>
    </r>
    <r>
      <rPr>
        <b/>
        <sz val="9"/>
        <rFont val="Arial Cyr"/>
        <family val="0"/>
      </rPr>
      <t>):</t>
    </r>
  </si>
  <si>
    <t>от гарантированных услуг (граждане пожилого возраста)</t>
  </si>
  <si>
    <t>инвалидам трудоспособного возраста:</t>
  </si>
  <si>
    <t>категории "другие"</t>
  </si>
  <si>
    <t>от дополнительных услуг (граждане пожилого возраста)</t>
  </si>
  <si>
    <t>от гарантированных услуг (инвалиды трудоспособного возраста)</t>
  </si>
  <si>
    <t>от дополнительных услуг (инвалиды трудоспособного возраста)</t>
  </si>
  <si>
    <t>от гарантированных услуг (категория другие)</t>
  </si>
  <si>
    <t>от дополнительных услуг (категориядругие)</t>
  </si>
  <si>
    <t>ФИО исполнителя</t>
  </si>
  <si>
    <t>телефон 8-833</t>
  </si>
  <si>
    <t>инвалидами трудоспособного возраста</t>
  </si>
  <si>
    <t>гражданами категории "другие"</t>
  </si>
  <si>
    <t>гражданами пожилого возраста</t>
  </si>
  <si>
    <t>из них инвалидами</t>
  </si>
  <si>
    <t>от гарантированных услуг (инвалиды пожилого возраста)</t>
  </si>
  <si>
    <t>от дополнительных услуг (инвалиды пожилого возраста)</t>
  </si>
  <si>
    <t>УКАЗЫВАЕТСЯ В ЦЕЛОМ ПО УЧРЕЖДЕНИЮ!!!</t>
  </si>
  <si>
    <t>ОПЛАТА ГАРАНТИРОВАННЫХ УСЛУГ (за отчетный период)</t>
  </si>
  <si>
    <t>дополнительные (платные) услуги</t>
  </si>
  <si>
    <t>ВСЕГО 
УСЛУГ гражданм пожилого возраста</t>
  </si>
  <si>
    <t>из них: услуг инвалидам</t>
  </si>
  <si>
    <t>из них инвалидам</t>
  </si>
  <si>
    <t>Гражданам пожилого возраста</t>
  </si>
  <si>
    <t>ВСЕГО УСЛУГ</t>
  </si>
  <si>
    <r>
      <t xml:space="preserve">Количество оказанных услуг </t>
    </r>
    <r>
      <rPr>
        <b/>
        <sz val="11"/>
        <color indexed="10"/>
        <rFont val="Arial Cyr"/>
        <family val="0"/>
      </rPr>
      <t>гражданам пожилого возраста, из них инвалидам</t>
    </r>
    <r>
      <rPr>
        <b/>
        <sz val="11"/>
        <rFont val="Arial Cyr"/>
        <family val="0"/>
      </rPr>
      <t xml:space="preserve"> (за отчетный период):</t>
    </r>
  </si>
  <si>
    <t>гарантированные  услуги</t>
  </si>
  <si>
    <r>
      <t>Количество оказанных услуг за отчетный период</t>
    </r>
    <r>
      <rPr>
        <b/>
        <sz val="11"/>
        <color indexed="10"/>
        <rFont val="Arial Cyr"/>
        <family val="0"/>
      </rPr>
      <t xml:space="preserve">  гражданам из семей с несовершеннолетними детьми</t>
    </r>
    <r>
      <rPr>
        <b/>
        <sz val="11"/>
        <rFont val="Arial Cyr"/>
        <family val="0"/>
      </rPr>
      <t>:</t>
    </r>
  </si>
  <si>
    <t>Срочные социальные
услуги</t>
  </si>
  <si>
    <t xml:space="preserve">                           ВСЕГО</t>
  </si>
  <si>
    <t>полустационар</t>
  </si>
  <si>
    <t xml:space="preserve">на дому </t>
  </si>
  <si>
    <t>ВСЕГО от гарантированных услуг</t>
  </si>
  <si>
    <t>ВСЕГО от дополнительных услуг</t>
  </si>
  <si>
    <r>
      <t>ВНИМАНИЕ</t>
    </r>
    <r>
      <rPr>
        <sz val="10"/>
        <rFont val="Arial Cyr"/>
        <family val="0"/>
      </rPr>
      <t xml:space="preserve">
</t>
    </r>
    <r>
      <rPr>
        <b/>
        <sz val="10"/>
        <rFont val="Arial Cyr"/>
        <family val="0"/>
      </rPr>
      <t>Необходимо заполнить сумму полученных средств от дополнительных платных услуг по каждой категории граждан</t>
    </r>
  </si>
  <si>
    <t>←</t>
  </si>
  <si>
    <t xml:space="preserve">Внимание!
 Не забудьте проставить  сумму полученных денежных средств по полустационару и стационару в строку "ВСЕГО" </t>
  </si>
  <si>
    <r>
      <t xml:space="preserve">Сумма полученных денежных средств </t>
    </r>
    <r>
      <rPr>
        <b/>
        <sz val="10"/>
        <color indexed="12"/>
        <rFont val="Arial Cyr"/>
        <family val="0"/>
      </rPr>
      <t>(руб.коп)</t>
    </r>
  </si>
  <si>
    <r>
      <t xml:space="preserve">Сумма полученных денежных средств </t>
    </r>
    <r>
      <rPr>
        <b/>
        <sz val="10"/>
        <color indexed="12"/>
        <rFont val="Arial Cyr"/>
        <family val="0"/>
      </rPr>
      <t>(руб.коп</t>
    </r>
    <r>
      <rPr>
        <b/>
        <sz val="10"/>
        <rFont val="Arial Cyr"/>
        <family val="0"/>
      </rPr>
      <t>)</t>
    </r>
  </si>
  <si>
    <t>семьи с н/л детьми</t>
  </si>
  <si>
    <t xml:space="preserve">                     В  ОТДЕЛЕНИЯХ   ПОЛУСТАЦИОНАРНОГО   ОБСЛУЖИВАНИЯ </t>
  </si>
  <si>
    <t xml:space="preserve">                                                          В  ОТДЕЛЕНИЯХ  СОЦИАЛЬНОГО   ОБСЛУЖИВАНИЯ   НА   ДОМУ </t>
  </si>
  <si>
    <t xml:space="preserve">                                                               В   ОТДЕЛЕНИЯХ   ПОЛУСТАЦИОНАРНОГО   ОБСЛУЖИВАНИЯ </t>
  </si>
  <si>
    <t xml:space="preserve">                                                          В   ОТДЕЛЕНИЯХ   СОЦИАЛЬНОГО   ОБСЛУЖИВАНИЯ   НА   ДОМУ </t>
  </si>
  <si>
    <t xml:space="preserve">                                                                     В    УСЛОВИЯХ    СТАЦИОНАРНОГО   ОБСЛУЖИВАНИЯ 
                                       (стационарные  отделения, дома-интернаты для пожилых и инвалидов)                                                                                 </t>
  </si>
  <si>
    <t xml:space="preserve"> В   ОТДЕЛЕНИЯХ   СОЦИАЛЬНОГО   ОБСЛУЖИВАНИЯ   НА   ДОМУ </t>
  </si>
  <si>
    <t xml:space="preserve">В   ОТДЕЛЕНИЯХ   ПОЛУСТАЦИОНАРНОГО   ОБСЛУЖИВАНИЯ </t>
  </si>
  <si>
    <t xml:space="preserve">                                      В   УСЛОВИЯХ   СТАЦИОНАРНОГО   ОБСЛУЖИВАНИЯ 
                                 (стационарные отделения, дома-интернаты для пожилых и инвалидов)                                                                                 </t>
  </si>
  <si>
    <t xml:space="preserve">                         В УСЛОВИЯХ    СТАЦИОНАРНОГО   ОБСЛУЖИВАНИЯ 
(стационарные  отделения, дом-интернат, центры реабилитации)                                                                                 </t>
  </si>
  <si>
    <t xml:space="preserve">                  по ИТОГО</t>
  </si>
  <si>
    <t xml:space="preserve">                  по ИТОГО  (стр.36)</t>
  </si>
  <si>
    <t>по I разделу</t>
  </si>
  <si>
    <t>по II разделу</t>
  </si>
  <si>
    <t>по III разделу</t>
  </si>
  <si>
    <t>по ИТОГО</t>
  </si>
  <si>
    <t>стационарное отделение (геронтология)</t>
  </si>
  <si>
    <t>стационарное  отделение (геронтология)</t>
  </si>
  <si>
    <t>Проверка: по разделу III</t>
  </si>
  <si>
    <r>
      <t>Проверка</t>
    </r>
    <r>
      <rPr>
        <sz val="9"/>
        <rFont val="Times New Roman"/>
        <family val="1"/>
      </rPr>
      <t>: по разделу III</t>
    </r>
  </si>
  <si>
    <t>по  разделу I</t>
  </si>
  <si>
    <t>по  разделу II</t>
  </si>
  <si>
    <t>Проверка: по разделу I</t>
  </si>
  <si>
    <t xml:space="preserve">             по разделу II</t>
  </si>
  <si>
    <t xml:space="preserve">             по разделу III</t>
  </si>
  <si>
    <t xml:space="preserve">                  ИТОГО</t>
  </si>
  <si>
    <t>р.1 на дому</t>
  </si>
  <si>
    <t>инв</t>
  </si>
  <si>
    <t>др</t>
  </si>
  <si>
    <t>р.2 полустационар</t>
  </si>
  <si>
    <t>р.3 стационар</t>
  </si>
  <si>
    <t>Проверка численности</t>
  </si>
  <si>
    <t>услуги &gt;
человек</t>
  </si>
  <si>
    <r>
      <t xml:space="preserve">Проверка численности 
</t>
    </r>
    <r>
      <rPr>
        <b/>
        <sz val="10"/>
        <rFont val="Times New Roman"/>
        <family val="1"/>
      </rPr>
      <t>(инв. тр. в)</t>
    </r>
  </si>
  <si>
    <r>
      <t xml:space="preserve">Проверка численности
</t>
    </r>
    <r>
      <rPr>
        <b/>
        <sz val="10"/>
        <rFont val="Times New Roman"/>
        <family val="1"/>
      </rPr>
      <t>(другие)</t>
    </r>
  </si>
  <si>
    <t>Волкова Татьяна Фёдоровна</t>
  </si>
  <si>
    <t>42 4-25-29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</si>
</sst>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;[Red]0"/>
    <numFmt numFmtId="177" formatCode="#,##0;[Red]#,##0"/>
  </numFmts>
  <fonts count="69">
    <font>
      <sz val="10"/>
      <name val="Arial Cyr"/>
      <family val="0"/>
    </font>
    <font>
      <sz val="10"/>
      <name val="Times New Roman"/>
      <family val="1"/>
    </font>
    <font>
      <b/>
      <sz val="9"/>
      <name val="Arial Cyr"/>
      <family val="2"/>
    </font>
    <font>
      <sz val="9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 Cyr"/>
      <family val="0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0"/>
      <color indexed="12"/>
      <name val="Arial Cyr"/>
      <family val="0"/>
    </font>
    <font>
      <b/>
      <sz val="9"/>
      <color indexed="12"/>
      <name val="Arial Cyr"/>
      <family val="0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8"/>
      <name val="Arial Cyr"/>
      <family val="0"/>
    </font>
    <font>
      <b/>
      <sz val="11"/>
      <color indexed="62"/>
      <name val="Arial Cyr"/>
      <family val="0"/>
    </font>
    <font>
      <b/>
      <sz val="11"/>
      <color indexed="10"/>
      <name val="Arial Cyr"/>
      <family val="0"/>
    </font>
    <font>
      <b/>
      <sz val="12"/>
      <color indexed="10"/>
      <name val="Arial Cyr"/>
      <family val="0"/>
    </font>
    <font>
      <sz val="11"/>
      <name val="Arial Cyr"/>
      <family val="0"/>
    </font>
    <font>
      <i/>
      <sz val="10"/>
      <color indexed="12"/>
      <name val="Arial Cyr"/>
      <family val="2"/>
    </font>
    <font>
      <b/>
      <sz val="16"/>
      <color indexed="10"/>
      <name val="Arial Cyr"/>
      <family val="0"/>
    </font>
    <font>
      <b/>
      <sz val="20"/>
      <name val="Arial Cyr"/>
      <family val="0"/>
    </font>
    <font>
      <b/>
      <i/>
      <sz val="9"/>
      <name val="Arial Cyr"/>
      <family val="0"/>
    </font>
    <font>
      <b/>
      <sz val="9"/>
      <color indexed="10"/>
      <name val="Arial Cyr"/>
      <family val="0"/>
    </font>
    <font>
      <sz val="10"/>
      <color indexed="18"/>
      <name val="Arial Cyr"/>
      <family val="0"/>
    </font>
    <font>
      <sz val="10"/>
      <color indexed="10"/>
      <name val="Arial Cyr"/>
      <family val="0"/>
    </font>
    <font>
      <u val="single"/>
      <sz val="9"/>
      <name val="Times New Roman"/>
      <family val="1"/>
    </font>
    <font>
      <b/>
      <sz val="10"/>
      <color indexed="10"/>
      <name val="Times New Roman"/>
      <family val="1"/>
    </font>
    <font>
      <b/>
      <i/>
      <sz val="9"/>
      <color indexed="28"/>
      <name val="Tahoma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62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 wrapText="1"/>
      <protection/>
    </xf>
    <xf numFmtId="0" fontId="1" fillId="0" borderId="0" xfId="0" applyFont="1" applyBorder="1" applyAlignment="1" applyProtection="1">
      <alignment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16" fontId="4" fillId="0" borderId="11" xfId="0" applyNumberFormat="1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vertical="center" wrapText="1"/>
      <protection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0" fontId="5" fillId="32" borderId="11" xfId="0" applyFont="1" applyFill="1" applyBorder="1" applyAlignment="1" applyProtection="1">
      <alignment horizontal="right" vertical="center" wrapText="1"/>
      <protection/>
    </xf>
    <xf numFmtId="0" fontId="5" fillId="32" borderId="12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32" borderId="1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14" xfId="0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10" fillId="0" borderId="17" xfId="0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3" fontId="0" fillId="35" borderId="18" xfId="0" applyNumberFormat="1" applyFont="1" applyFill="1" applyBorder="1" applyAlignment="1" applyProtection="1">
      <alignment horizontal="right" vertical="center" wrapText="1"/>
      <protection/>
    </xf>
    <xf numFmtId="3" fontId="0" fillId="35" borderId="19" xfId="0" applyNumberFormat="1" applyFont="1" applyFill="1" applyBorder="1" applyAlignment="1" applyProtection="1">
      <alignment horizontal="right" vertical="center" wrapText="1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0" fontId="0" fillId="35" borderId="21" xfId="0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23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0" fillId="33" borderId="25" xfId="0" applyFont="1" applyFill="1" applyBorder="1" applyAlignment="1" applyProtection="1">
      <alignment horizontal="center" vertical="center"/>
      <protection/>
    </xf>
    <xf numFmtId="0" fontId="0" fillId="33" borderId="26" xfId="0" applyFont="1" applyFill="1" applyBorder="1" applyAlignment="1" applyProtection="1">
      <alignment horizontal="center" vertical="center"/>
      <protection/>
    </xf>
    <xf numFmtId="0" fontId="0" fillId="33" borderId="27" xfId="0" applyFont="1" applyFill="1" applyBorder="1" applyAlignment="1" applyProtection="1">
      <alignment horizontal="center" vertical="center"/>
      <protection/>
    </xf>
    <xf numFmtId="0" fontId="0" fillId="33" borderId="28" xfId="0" applyFont="1" applyFill="1" applyBorder="1" applyAlignment="1" applyProtection="1">
      <alignment horizontal="center" vertical="center"/>
      <protection/>
    </xf>
    <xf numFmtId="0" fontId="0" fillId="35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0" fillId="33" borderId="26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35" borderId="29" xfId="0" applyFill="1" applyBorder="1" applyAlignment="1" applyProtection="1">
      <alignment horizontal="center"/>
      <protection/>
    </xf>
    <xf numFmtId="0" fontId="0" fillId="35" borderId="15" xfId="0" applyFill="1" applyBorder="1" applyAlignment="1" applyProtection="1">
      <alignment horizontal="center"/>
      <protection/>
    </xf>
    <xf numFmtId="0" fontId="0" fillId="35" borderId="12" xfId="0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/>
      <protection/>
    </xf>
    <xf numFmtId="0" fontId="0" fillId="35" borderId="24" xfId="0" applyFill="1" applyBorder="1" applyAlignment="1" applyProtection="1">
      <alignment horizontal="center"/>
      <protection/>
    </xf>
    <xf numFmtId="0" fontId="0" fillId="35" borderId="22" xfId="0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 horizontal="center"/>
      <protection/>
    </xf>
    <xf numFmtId="0" fontId="0" fillId="35" borderId="2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35" borderId="14" xfId="0" applyFill="1" applyBorder="1" applyAlignment="1" applyProtection="1">
      <alignment horizontal="center"/>
      <protection/>
    </xf>
    <xf numFmtId="0" fontId="0" fillId="35" borderId="23" xfId="0" applyFill="1" applyBorder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3" fillId="0" borderId="30" xfId="0" applyFont="1" applyBorder="1" applyAlignment="1" applyProtection="1">
      <alignment vertical="center" wrapText="1"/>
      <protection/>
    </xf>
    <xf numFmtId="0" fontId="3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right"/>
      <protection/>
    </xf>
    <xf numFmtId="3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vertical="center" wrapText="1"/>
      <protection/>
    </xf>
    <xf numFmtId="0" fontId="2" fillId="34" borderId="33" xfId="0" applyFont="1" applyFill="1" applyBorder="1" applyAlignment="1" applyProtection="1">
      <alignment horizontal="right" vertical="center"/>
      <protection/>
    </xf>
    <xf numFmtId="0" fontId="2" fillId="34" borderId="36" xfId="0" applyFont="1" applyFill="1" applyBorder="1" applyAlignment="1" applyProtection="1">
      <alignment vertical="center"/>
      <protection/>
    </xf>
    <xf numFmtId="0" fontId="2" fillId="34" borderId="36" xfId="0" applyFont="1" applyFill="1" applyBorder="1" applyAlignment="1" applyProtection="1">
      <alignment vertical="center" wrapText="1"/>
      <protection/>
    </xf>
    <xf numFmtId="0" fontId="2" fillId="34" borderId="37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horizontal="right" vertical="center"/>
      <protection/>
    </xf>
    <xf numFmtId="0" fontId="2" fillId="34" borderId="27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 wrapText="1"/>
      <protection/>
    </xf>
    <xf numFmtId="0" fontId="5" fillId="32" borderId="17" xfId="0" applyFont="1" applyFill="1" applyBorder="1" applyAlignment="1" applyProtection="1">
      <alignment horizontal="right" vertical="center" wrapText="1"/>
      <protection/>
    </xf>
    <xf numFmtId="17" fontId="4" fillId="0" borderId="22" xfId="0" applyNumberFormat="1" applyFont="1" applyBorder="1" applyAlignment="1" applyProtection="1">
      <alignment horizontal="center" vertical="center"/>
      <protection/>
    </xf>
    <xf numFmtId="0" fontId="0" fillId="33" borderId="38" xfId="0" applyFont="1" applyFill="1" applyBorder="1" applyAlignment="1" applyProtection="1">
      <alignment horizontal="center" vertical="center"/>
      <protection/>
    </xf>
    <xf numFmtId="0" fontId="0" fillId="33" borderId="39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40" xfId="0" applyFont="1" applyFill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/>
      <protection/>
    </xf>
    <xf numFmtId="0" fontId="2" fillId="34" borderId="29" xfId="0" applyFont="1" applyFill="1" applyBorder="1" applyAlignment="1" applyProtection="1">
      <alignment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vertical="center" wrapText="1"/>
      <protection/>
    </xf>
    <xf numFmtId="0" fontId="2" fillId="34" borderId="44" xfId="0" applyFont="1" applyFill="1" applyBorder="1" applyAlignment="1" applyProtection="1">
      <alignment vertical="center" wrapText="1"/>
      <protection/>
    </xf>
    <xf numFmtId="0" fontId="2" fillId="34" borderId="45" xfId="0" applyFont="1" applyFill="1" applyBorder="1" applyAlignment="1" applyProtection="1">
      <alignment vertical="center" wrapText="1"/>
      <protection/>
    </xf>
    <xf numFmtId="0" fontId="0" fillId="33" borderId="46" xfId="0" applyFont="1" applyFill="1" applyBorder="1" applyAlignment="1" applyProtection="1">
      <alignment horizontal="center" vertical="center"/>
      <protection/>
    </xf>
    <xf numFmtId="0" fontId="0" fillId="33" borderId="47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vertical="center" wrapText="1"/>
      <protection/>
    </xf>
    <xf numFmtId="0" fontId="2" fillId="34" borderId="29" xfId="0" applyFont="1" applyFill="1" applyBorder="1" applyAlignment="1" applyProtection="1">
      <alignment vertical="center" wrapText="1"/>
      <protection/>
    </xf>
    <xf numFmtId="0" fontId="5" fillId="32" borderId="22" xfId="0" applyFont="1" applyFill="1" applyBorder="1" applyAlignment="1" applyProtection="1">
      <alignment horizontal="right" vertical="center" wrapText="1"/>
      <protection/>
    </xf>
    <xf numFmtId="0" fontId="5" fillId="32" borderId="24" xfId="0" applyFont="1" applyFill="1" applyBorder="1" applyAlignment="1" applyProtection="1">
      <alignment vertical="center" wrapText="1"/>
      <protection/>
    </xf>
    <xf numFmtId="0" fontId="2" fillId="4" borderId="48" xfId="0" applyFont="1" applyFill="1" applyBorder="1" applyAlignment="1" applyProtection="1">
      <alignment horizontal="right" vertical="center"/>
      <protection/>
    </xf>
    <xf numFmtId="0" fontId="2" fillId="4" borderId="49" xfId="0" applyFont="1" applyFill="1" applyBorder="1" applyAlignment="1" applyProtection="1">
      <alignment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/>
    </xf>
    <xf numFmtId="0" fontId="2" fillId="34" borderId="27" xfId="0" applyFont="1" applyFill="1" applyBorder="1" applyAlignment="1" applyProtection="1">
      <alignment horizontal="right" vertical="center"/>
      <protection/>
    </xf>
    <xf numFmtId="1" fontId="2" fillId="4" borderId="50" xfId="0" applyNumberFormat="1" applyFont="1" applyFill="1" applyBorder="1" applyAlignment="1" applyProtection="1">
      <alignment horizontal="center" vertical="center" wrapText="1"/>
      <protection/>
    </xf>
    <xf numFmtId="1" fontId="2" fillId="4" borderId="51" xfId="0" applyNumberFormat="1" applyFont="1" applyFill="1" applyBorder="1" applyAlignment="1" applyProtection="1">
      <alignment horizontal="center" vertical="center" wrapText="1"/>
      <protection/>
    </xf>
    <xf numFmtId="1" fontId="2" fillId="4" borderId="52" xfId="0" applyNumberFormat="1" applyFont="1" applyFill="1" applyBorder="1" applyAlignment="1" applyProtection="1">
      <alignment horizontal="center" vertical="center" wrapText="1"/>
      <protection/>
    </xf>
    <xf numFmtId="1" fontId="2" fillId="4" borderId="48" xfId="0" applyNumberFormat="1" applyFont="1" applyFill="1" applyBorder="1" applyAlignment="1" applyProtection="1">
      <alignment horizontal="center" vertical="center" wrapText="1"/>
      <protection/>
    </xf>
    <xf numFmtId="1" fontId="2" fillId="4" borderId="27" xfId="0" applyNumberFormat="1" applyFont="1" applyFill="1" applyBorder="1" applyAlignment="1" applyProtection="1">
      <alignment horizontal="center" vertical="center" wrapText="1"/>
      <protection/>
    </xf>
    <xf numFmtId="1" fontId="2" fillId="4" borderId="28" xfId="0" applyNumberFormat="1" applyFont="1" applyFill="1" applyBorder="1" applyAlignment="1" applyProtection="1">
      <alignment horizontal="center" vertical="center" wrapText="1"/>
      <protection/>
    </xf>
    <xf numFmtId="1" fontId="2" fillId="4" borderId="25" xfId="0" applyNumberFormat="1" applyFont="1" applyFill="1" applyBorder="1" applyAlignment="1" applyProtection="1">
      <alignment horizontal="center" vertical="center" wrapText="1"/>
      <protection/>
    </xf>
    <xf numFmtId="1" fontId="2" fillId="4" borderId="26" xfId="0" applyNumberFormat="1" applyFont="1" applyFill="1" applyBorder="1" applyAlignment="1" applyProtection="1">
      <alignment horizontal="center" vertical="center" wrapText="1"/>
      <protection/>
    </xf>
    <xf numFmtId="1" fontId="2" fillId="4" borderId="42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23" xfId="0" applyFont="1" applyBorder="1" applyAlignment="1" applyProtection="1">
      <alignment vertical="center" wrapText="1"/>
      <protection/>
    </xf>
    <xf numFmtId="0" fontId="3" fillId="0" borderId="22" xfId="0" applyFont="1" applyBorder="1" applyAlignment="1" applyProtection="1">
      <alignment vertical="center" wrapText="1"/>
      <protection/>
    </xf>
    <xf numFmtId="0" fontId="0" fillId="35" borderId="37" xfId="0" applyFont="1" applyFill="1" applyBorder="1" applyAlignment="1" applyProtection="1">
      <alignment horizontal="center" vertical="center"/>
      <protection/>
    </xf>
    <xf numFmtId="0" fontId="0" fillId="35" borderId="17" xfId="0" applyFont="1" applyFill="1" applyBorder="1" applyAlignment="1" applyProtection="1">
      <alignment horizontal="center" vertical="center"/>
      <protection/>
    </xf>
    <xf numFmtId="0" fontId="2" fillId="34" borderId="53" xfId="0" applyFont="1" applyFill="1" applyBorder="1" applyAlignment="1" applyProtection="1">
      <alignment vertical="center"/>
      <protection/>
    </xf>
    <xf numFmtId="16" fontId="4" fillId="0" borderId="17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4" fontId="4" fillId="0" borderId="17" xfId="0" applyNumberFormat="1" applyFont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17" fontId="4" fillId="0" borderId="17" xfId="0" applyNumberFormat="1" applyFont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2" fillId="4" borderId="40" xfId="0" applyFont="1" applyFill="1" applyBorder="1" applyAlignment="1" applyProtection="1">
      <alignment horizontal="right" vertical="center"/>
      <protection/>
    </xf>
    <xf numFmtId="0" fontId="7" fillId="0" borderId="19" xfId="0" applyFont="1" applyBorder="1" applyAlignment="1" applyProtection="1">
      <alignment vertical="center" wrapText="1"/>
      <protection/>
    </xf>
    <xf numFmtId="0" fontId="5" fillId="0" borderId="19" xfId="0" applyFont="1" applyBorder="1" applyAlignment="1" applyProtection="1">
      <alignment vertical="center" wrapText="1"/>
      <protection/>
    </xf>
    <xf numFmtId="0" fontId="0" fillId="32" borderId="19" xfId="0" applyFont="1" applyFill="1" applyBorder="1" applyAlignment="1" applyProtection="1">
      <alignment/>
      <protection/>
    </xf>
    <xf numFmtId="0" fontId="5" fillId="32" borderId="19" xfId="0" applyFont="1" applyFill="1" applyBorder="1" applyAlignment="1" applyProtection="1">
      <alignment vertical="center" wrapText="1"/>
      <protection/>
    </xf>
    <xf numFmtId="17" fontId="4" fillId="0" borderId="40" xfId="0" applyNumberFormat="1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/>
      <protection/>
    </xf>
    <xf numFmtId="0" fontId="2" fillId="34" borderId="55" xfId="0" applyFont="1" applyFill="1" applyBorder="1" applyAlignment="1" applyProtection="1">
      <alignment vertical="center" wrapText="1"/>
      <protection/>
    </xf>
    <xf numFmtId="0" fontId="2" fillId="34" borderId="56" xfId="0" applyFont="1" applyFill="1" applyBorder="1" applyAlignment="1" applyProtection="1">
      <alignment vertical="center" wrapText="1"/>
      <protection/>
    </xf>
    <xf numFmtId="0" fontId="0" fillId="33" borderId="44" xfId="0" applyFont="1" applyFill="1" applyBorder="1" applyAlignment="1" applyProtection="1">
      <alignment horizontal="center" vertical="center"/>
      <protection/>
    </xf>
    <xf numFmtId="0" fontId="0" fillId="33" borderId="41" xfId="0" applyFont="1" applyFill="1" applyBorder="1" applyAlignment="1" applyProtection="1">
      <alignment horizontal="center" vertical="center"/>
      <protection/>
    </xf>
    <xf numFmtId="0" fontId="0" fillId="33" borderId="47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0" fontId="2" fillId="34" borderId="37" xfId="0" applyFont="1" applyFill="1" applyBorder="1" applyAlignment="1" applyProtection="1">
      <alignment vertical="center" wrapText="1"/>
      <protection/>
    </xf>
    <xf numFmtId="0" fontId="5" fillId="32" borderId="40" xfId="0" applyFont="1" applyFill="1" applyBorder="1" applyAlignment="1" applyProtection="1">
      <alignment horizontal="right" vertical="center" wrapText="1"/>
      <protection/>
    </xf>
    <xf numFmtId="0" fontId="5" fillId="32" borderId="54" xfId="0" applyFont="1" applyFill="1" applyBorder="1" applyAlignment="1" applyProtection="1">
      <alignment vertical="center" wrapText="1"/>
      <protection/>
    </xf>
    <xf numFmtId="0" fontId="2" fillId="34" borderId="33" xfId="0" applyFont="1" applyFill="1" applyBorder="1" applyAlignment="1" applyProtection="1">
      <alignment vertical="center"/>
      <protection/>
    </xf>
    <xf numFmtId="0" fontId="2" fillId="34" borderId="34" xfId="0" applyFont="1" applyFill="1" applyBorder="1" applyAlignment="1" applyProtection="1">
      <alignment vertical="center" wrapText="1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/>
      <protection/>
    </xf>
    <xf numFmtId="0" fontId="0" fillId="33" borderId="42" xfId="0" applyFont="1" applyFill="1" applyBorder="1" applyAlignment="1" applyProtection="1">
      <alignment horizontal="center" vertical="center"/>
      <protection/>
    </xf>
    <xf numFmtId="0" fontId="2" fillId="4" borderId="33" xfId="0" applyFont="1" applyFill="1" applyBorder="1" applyAlignment="1" applyProtection="1">
      <alignment horizontal="right" vertical="center"/>
      <protection/>
    </xf>
    <xf numFmtId="0" fontId="2" fillId="4" borderId="34" xfId="0" applyFont="1" applyFill="1" applyBorder="1" applyAlignment="1" applyProtection="1">
      <alignment vertical="center" wrapText="1"/>
      <protection/>
    </xf>
    <xf numFmtId="0" fontId="0" fillId="4" borderId="33" xfId="0" applyFont="1" applyFill="1" applyBorder="1" applyAlignment="1" applyProtection="1">
      <alignment horizontal="center" vertical="center"/>
      <protection/>
    </xf>
    <xf numFmtId="0" fontId="2" fillId="34" borderId="18" xfId="0" applyFont="1" applyFill="1" applyBorder="1" applyAlignment="1" applyProtection="1">
      <alignment vertical="center"/>
      <protection/>
    </xf>
    <xf numFmtId="0" fontId="5" fillId="0" borderId="57" xfId="0" applyFont="1" applyBorder="1" applyAlignment="1" applyProtection="1">
      <alignment vertical="center" wrapText="1"/>
      <protection/>
    </xf>
    <xf numFmtId="0" fontId="2" fillId="4" borderId="58" xfId="0" applyFont="1" applyFill="1" applyBorder="1" applyAlignment="1" applyProtection="1">
      <alignment vertical="center" wrapText="1"/>
      <protection/>
    </xf>
    <xf numFmtId="0" fontId="4" fillId="0" borderId="59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right" vertical="center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60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/>
      <protection/>
    </xf>
    <xf numFmtId="0" fontId="0" fillId="0" borderId="61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35" borderId="31" xfId="0" applyFill="1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6" fillId="0" borderId="28" xfId="0" applyFont="1" applyBorder="1" applyAlignment="1" applyProtection="1">
      <alignment horizontal="center"/>
      <protection/>
    </xf>
    <xf numFmtId="0" fontId="0" fillId="4" borderId="28" xfId="0" applyFill="1" applyBorder="1" applyAlignment="1" applyProtection="1">
      <alignment/>
      <protection/>
    </xf>
    <xf numFmtId="0" fontId="0" fillId="4" borderId="26" xfId="0" applyFill="1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35" borderId="62" xfId="0" applyFill="1" applyBorder="1" applyAlignment="1" applyProtection="1">
      <alignment horizontal="center"/>
      <protection/>
    </xf>
    <xf numFmtId="0" fontId="3" fillId="0" borderId="63" xfId="0" applyFont="1" applyBorder="1" applyAlignment="1" applyProtection="1">
      <alignment vertical="center" wrapText="1"/>
      <protection/>
    </xf>
    <xf numFmtId="0" fontId="0" fillId="0" borderId="62" xfId="0" applyBorder="1" applyAlignment="1" applyProtection="1">
      <alignment horizontal="center"/>
      <protection/>
    </xf>
    <xf numFmtId="0" fontId="0" fillId="0" borderId="62" xfId="0" applyBorder="1" applyAlignment="1" applyProtection="1">
      <alignment/>
      <protection/>
    </xf>
    <xf numFmtId="0" fontId="1" fillId="0" borderId="62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/>
      <protection/>
    </xf>
    <xf numFmtId="0" fontId="2" fillId="0" borderId="33" xfId="0" applyFont="1" applyFill="1" applyBorder="1" applyAlignment="1" applyProtection="1">
      <alignment vertical="center" wrapText="1"/>
      <protection/>
    </xf>
    <xf numFmtId="3" fontId="2" fillId="35" borderId="34" xfId="0" applyNumberFormat="1" applyFont="1" applyFill="1" applyBorder="1" applyAlignment="1" applyProtection="1">
      <alignment horizontal="right" vertical="center" wrapText="1"/>
      <protection/>
    </xf>
    <xf numFmtId="0" fontId="0" fillId="35" borderId="26" xfId="0" applyFill="1" applyBorder="1" applyAlignment="1" applyProtection="1">
      <alignment horizontal="right" vertical="center"/>
      <protection/>
    </xf>
    <xf numFmtId="0" fontId="0" fillId="0" borderId="60" xfId="0" applyBorder="1" applyAlignment="1" applyProtection="1">
      <alignment horizontal="center"/>
      <protection/>
    </xf>
    <xf numFmtId="0" fontId="0" fillId="35" borderId="35" xfId="0" applyFill="1" applyBorder="1" applyAlignment="1" applyProtection="1">
      <alignment horizontal="center"/>
      <protection/>
    </xf>
    <xf numFmtId="0" fontId="0" fillId="0" borderId="60" xfId="0" applyBorder="1" applyAlignment="1" applyProtection="1">
      <alignment/>
      <protection/>
    </xf>
    <xf numFmtId="0" fontId="0" fillId="35" borderId="63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45" xfId="0" applyFont="1" applyFill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vertical="center" wrapText="1"/>
      <protection/>
    </xf>
    <xf numFmtId="0" fontId="9" fillId="0" borderId="47" xfId="0" applyFont="1" applyBorder="1" applyAlignment="1" applyProtection="1">
      <alignment vertical="center" wrapText="1"/>
      <protection/>
    </xf>
    <xf numFmtId="0" fontId="22" fillId="0" borderId="47" xfId="0" applyFont="1" applyBorder="1" applyAlignment="1" applyProtection="1">
      <alignment/>
      <protection/>
    </xf>
    <xf numFmtId="0" fontId="22" fillId="0" borderId="41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6" fillId="0" borderId="56" xfId="0" applyFont="1" applyBorder="1" applyAlignment="1" applyProtection="1">
      <alignment vertical="center" wrapText="1"/>
      <protection/>
    </xf>
    <xf numFmtId="0" fontId="8" fillId="0" borderId="55" xfId="0" applyFont="1" applyBorder="1" applyAlignment="1" applyProtection="1">
      <alignment vertical="center" wrapText="1"/>
      <protection/>
    </xf>
    <xf numFmtId="0" fontId="12" fillId="35" borderId="15" xfId="0" applyFont="1" applyFill="1" applyBorder="1" applyAlignment="1" applyProtection="1">
      <alignment horizontal="center" vertical="center" wrapText="1"/>
      <protection/>
    </xf>
    <xf numFmtId="0" fontId="12" fillId="35" borderId="2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horizontal="center" vertical="center" wrapText="1"/>
      <protection/>
    </xf>
    <xf numFmtId="0" fontId="12" fillId="35" borderId="14" xfId="0" applyFont="1" applyFill="1" applyBorder="1" applyAlignment="1" applyProtection="1">
      <alignment horizontal="center" vertical="center" wrapText="1"/>
      <protection/>
    </xf>
    <xf numFmtId="0" fontId="12" fillId="35" borderId="27" xfId="0" applyFont="1" applyFill="1" applyBorder="1" applyAlignment="1" applyProtection="1">
      <alignment horizontal="center" vertical="center" wrapText="1"/>
      <protection/>
    </xf>
    <xf numFmtId="0" fontId="12" fillId="35" borderId="26" xfId="0" applyFont="1" applyFill="1" applyBorder="1" applyAlignment="1" applyProtection="1">
      <alignment horizontal="center" vertical="center" wrapText="1"/>
      <protection/>
    </xf>
    <xf numFmtId="0" fontId="12" fillId="4" borderId="48" xfId="0" applyFont="1" applyFill="1" applyBorder="1" applyAlignment="1" applyProtection="1">
      <alignment horizontal="center" vertical="center" wrapText="1"/>
      <protection/>
    </xf>
    <xf numFmtId="0" fontId="12" fillId="4" borderId="52" xfId="0" applyFont="1" applyFill="1" applyBorder="1" applyAlignment="1" applyProtection="1">
      <alignment horizontal="center" vertical="center" wrapText="1"/>
      <protection/>
    </xf>
    <xf numFmtId="0" fontId="12" fillId="35" borderId="64" xfId="0" applyFont="1" applyFill="1" applyBorder="1" applyAlignment="1" applyProtection="1">
      <alignment horizontal="center" vertical="center" wrapText="1"/>
      <protection/>
    </xf>
    <xf numFmtId="0" fontId="12" fillId="35" borderId="65" xfId="0" applyFont="1" applyFill="1" applyBorder="1" applyAlignment="1" applyProtection="1">
      <alignment horizontal="center" vertical="center" wrapText="1"/>
      <protection/>
    </xf>
    <xf numFmtId="0" fontId="12" fillId="35" borderId="59" xfId="0" applyFont="1" applyFill="1" applyBorder="1" applyAlignment="1" applyProtection="1">
      <alignment horizontal="center" vertical="center" wrapText="1"/>
      <protection/>
    </xf>
    <xf numFmtId="0" fontId="12" fillId="4" borderId="59" xfId="0" applyFont="1" applyFill="1" applyBorder="1" applyAlignment="1" applyProtection="1">
      <alignment horizontal="center" vertical="center" wrapText="1"/>
      <protection/>
    </xf>
    <xf numFmtId="0" fontId="12" fillId="35" borderId="37" xfId="0" applyFont="1" applyFill="1" applyBorder="1" applyAlignment="1" applyProtection="1">
      <alignment horizontal="center" vertical="center" wrapText="1"/>
      <protection/>
    </xf>
    <xf numFmtId="0" fontId="12" fillId="35" borderId="17" xfId="0" applyFont="1" applyFill="1" applyBorder="1" applyAlignment="1" applyProtection="1">
      <alignment horizontal="center" vertical="center" wrapText="1"/>
      <protection/>
    </xf>
    <xf numFmtId="0" fontId="12" fillId="35" borderId="40" xfId="0" applyFont="1" applyFill="1" applyBorder="1" applyAlignment="1" applyProtection="1">
      <alignment horizontal="center" vertical="center" wrapText="1"/>
      <protection/>
    </xf>
    <xf numFmtId="0" fontId="12" fillId="35" borderId="33" xfId="0" applyFont="1" applyFill="1" applyBorder="1" applyAlignment="1" applyProtection="1">
      <alignment horizontal="center" vertical="center" wrapText="1"/>
      <protection/>
    </xf>
    <xf numFmtId="0" fontId="2" fillId="4" borderId="66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0" fillId="35" borderId="61" xfId="0" applyFill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0" fillId="4" borderId="27" xfId="0" applyFill="1" applyBorder="1" applyAlignment="1" applyProtection="1">
      <alignment/>
      <protection/>
    </xf>
    <xf numFmtId="0" fontId="0" fillId="4" borderId="25" xfId="0" applyFill="1" applyBorder="1" applyAlignment="1" applyProtection="1">
      <alignment/>
      <protection/>
    </xf>
    <xf numFmtId="0" fontId="0" fillId="4" borderId="51" xfId="0" applyFill="1" applyBorder="1" applyAlignment="1" applyProtection="1">
      <alignment/>
      <protection/>
    </xf>
    <xf numFmtId="0" fontId="0" fillId="33" borderId="61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/>
      <protection/>
    </xf>
    <xf numFmtId="0" fontId="0" fillId="33" borderId="67" xfId="0" applyFill="1" applyBorder="1" applyAlignment="1" applyProtection="1">
      <alignment horizontal="center"/>
      <protection/>
    </xf>
    <xf numFmtId="0" fontId="0" fillId="33" borderId="68" xfId="0" applyFill="1" applyBorder="1" applyAlignment="1" applyProtection="1">
      <alignment horizontal="center" vertical="center"/>
      <protection/>
    </xf>
    <xf numFmtId="0" fontId="0" fillId="33" borderId="63" xfId="0" applyFill="1" applyBorder="1" applyAlignment="1" applyProtection="1">
      <alignment horizontal="center"/>
      <protection/>
    </xf>
    <xf numFmtId="0" fontId="0" fillId="33" borderId="38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35" xfId="0" applyFill="1" applyBorder="1" applyAlignment="1" applyProtection="1">
      <alignment horizontal="center"/>
      <protection/>
    </xf>
    <xf numFmtId="0" fontId="0" fillId="33" borderId="31" xfId="0" applyFill="1" applyBorder="1" applyAlignment="1" applyProtection="1">
      <alignment horizontal="center"/>
      <protection/>
    </xf>
    <xf numFmtId="0" fontId="0" fillId="33" borderId="62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0" fillId="35" borderId="21" xfId="0" applyFill="1" applyBorder="1" applyAlignment="1" applyProtection="1">
      <alignment horizontal="center" vertical="center"/>
      <protection/>
    </xf>
    <xf numFmtId="0" fontId="0" fillId="35" borderId="16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horizontal="center" vertical="center"/>
      <protection/>
    </xf>
    <xf numFmtId="0" fontId="0" fillId="35" borderId="23" xfId="0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center" wrapText="1"/>
      <protection/>
    </xf>
    <xf numFmtId="0" fontId="3" fillId="33" borderId="38" xfId="0" applyFont="1" applyFill="1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67" xfId="0" applyFill="1" applyBorder="1" applyAlignment="1" applyProtection="1">
      <alignment horizontal="center" vertical="center"/>
      <protection/>
    </xf>
    <xf numFmtId="0" fontId="0" fillId="33" borderId="63" xfId="0" applyFill="1" applyBorder="1" applyAlignment="1" applyProtection="1">
      <alignment horizontal="center" vertical="center"/>
      <protection/>
    </xf>
    <xf numFmtId="0" fontId="0" fillId="33" borderId="38" xfId="0" applyFill="1" applyBorder="1" applyAlignment="1" applyProtection="1">
      <alignment horizontal="center" vertical="center"/>
      <protection/>
    </xf>
    <xf numFmtId="0" fontId="0" fillId="33" borderId="35" xfId="0" applyFill="1" applyBorder="1" applyAlignment="1" applyProtection="1">
      <alignment horizontal="center" vertical="center"/>
      <protection/>
    </xf>
    <xf numFmtId="0" fontId="0" fillId="33" borderId="31" xfId="0" applyFill="1" applyBorder="1" applyAlignment="1" applyProtection="1">
      <alignment horizontal="center" vertical="center"/>
      <protection/>
    </xf>
    <xf numFmtId="0" fontId="0" fillId="33" borderId="62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0" fillId="35" borderId="48" xfId="0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 wrapText="1"/>
      <protection/>
    </xf>
    <xf numFmtId="0" fontId="3" fillId="33" borderId="11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horizontal="center" vertical="center"/>
      <protection locked="0"/>
    </xf>
    <xf numFmtId="0" fontId="2" fillId="37" borderId="0" xfId="0" applyFont="1" applyFill="1" applyBorder="1" applyAlignment="1" applyProtection="1">
      <alignment vertical="center" wrapText="1"/>
      <protection/>
    </xf>
    <xf numFmtId="0" fontId="12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 applyProtection="1">
      <alignment/>
      <protection/>
    </xf>
    <xf numFmtId="0" fontId="0" fillId="4" borderId="48" xfId="0" applyFill="1" applyBorder="1" applyAlignment="1" applyProtection="1">
      <alignment horizontal="center"/>
      <protection/>
    </xf>
    <xf numFmtId="3" fontId="0" fillId="33" borderId="19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69" xfId="0" applyFont="1" applyBorder="1" applyAlignment="1" applyProtection="1">
      <alignment horizontal="right" vertical="center" wrapText="1"/>
      <protection/>
    </xf>
    <xf numFmtId="0" fontId="10" fillId="0" borderId="54" xfId="0" applyFont="1" applyBorder="1" applyAlignment="1" applyProtection="1">
      <alignment horizontal="right" vertical="center" wrapText="1"/>
      <protection/>
    </xf>
    <xf numFmtId="0" fontId="23" fillId="0" borderId="53" xfId="0" applyFont="1" applyBorder="1" applyAlignment="1" applyProtection="1">
      <alignment horizontal="right" vertical="center" wrapText="1"/>
      <protection/>
    </xf>
    <xf numFmtId="0" fontId="23" fillId="0" borderId="17" xfId="0" applyFont="1" applyBorder="1" applyAlignment="1" applyProtection="1">
      <alignment horizontal="right" vertical="center" wrapText="1"/>
      <protection/>
    </xf>
    <xf numFmtId="0" fontId="23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top"/>
      <protection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32" borderId="13" xfId="0" applyFont="1" applyFill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3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5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7" xfId="0" applyFill="1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/>
      <protection locked="0"/>
    </xf>
    <xf numFmtId="1" fontId="0" fillId="0" borderId="16" xfId="0" applyNumberFormat="1" applyBorder="1" applyAlignment="1" applyProtection="1">
      <alignment horizontal="right" vertical="center"/>
      <protection locked="0"/>
    </xf>
    <xf numFmtId="1" fontId="0" fillId="0" borderId="14" xfId="0" applyNumberFormat="1" applyBorder="1" applyAlignment="1" applyProtection="1">
      <alignment horizontal="right" vertical="center"/>
      <protection locked="0"/>
    </xf>
    <xf numFmtId="1" fontId="0" fillId="0" borderId="23" xfId="0" applyNumberFormat="1" applyBorder="1" applyAlignment="1" applyProtection="1">
      <alignment horizontal="right" vertic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0" fillId="32" borderId="39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67" xfId="0" applyNumberFormat="1" applyFill="1" applyBorder="1" applyAlignment="1" applyProtection="1">
      <alignment horizontal="center"/>
      <protection locked="0"/>
    </xf>
    <xf numFmtId="2" fontId="0" fillId="0" borderId="68" xfId="0" applyNumberFormat="1" applyBorder="1" applyAlignment="1" applyProtection="1">
      <alignment horizontal="center" vertical="center"/>
      <protection locked="0"/>
    </xf>
    <xf numFmtId="2" fontId="0" fillId="35" borderId="63" xfId="0" applyNumberFormat="1" applyFill="1" applyBorder="1" applyAlignment="1" applyProtection="1">
      <alignment horizontal="center" vertical="center"/>
      <protection/>
    </xf>
    <xf numFmtId="2" fontId="0" fillId="35" borderId="35" xfId="0" applyNumberFormat="1" applyFill="1" applyBorder="1" applyAlignment="1" applyProtection="1">
      <alignment horizontal="center"/>
      <protection/>
    </xf>
    <xf numFmtId="2" fontId="0" fillId="35" borderId="31" xfId="0" applyNumberFormat="1" applyFill="1" applyBorder="1" applyAlignment="1" applyProtection="1">
      <alignment horizontal="center"/>
      <protection/>
    </xf>
    <xf numFmtId="2" fontId="0" fillId="4" borderId="42" xfId="0" applyNumberFormat="1" applyFill="1" applyBorder="1" applyAlignment="1" applyProtection="1">
      <alignment/>
      <protection/>
    </xf>
    <xf numFmtId="2" fontId="0" fillId="4" borderId="28" xfId="0" applyNumberFormat="1" applyFill="1" applyBorder="1" applyAlignment="1" applyProtection="1">
      <alignment/>
      <protection/>
    </xf>
    <xf numFmtId="2" fontId="0" fillId="35" borderId="12" xfId="0" applyNumberFormat="1" applyFill="1" applyBorder="1" applyAlignment="1" applyProtection="1">
      <alignment horizontal="center" vertical="center"/>
      <protection/>
    </xf>
    <xf numFmtId="2" fontId="0" fillId="35" borderId="62" xfId="0" applyNumberFormat="1" applyFill="1" applyBorder="1" applyAlignment="1" applyProtection="1">
      <alignment horizontal="center"/>
      <protection/>
    </xf>
    <xf numFmtId="2" fontId="0" fillId="35" borderId="23" xfId="0" applyNumberFormat="1" applyFill="1" applyBorder="1" applyAlignment="1" applyProtection="1">
      <alignment horizontal="center"/>
      <protection/>
    </xf>
    <xf numFmtId="2" fontId="0" fillId="35" borderId="21" xfId="0" applyNumberFormat="1" applyFill="1" applyBorder="1" applyAlignment="1" applyProtection="1">
      <alignment horizontal="center" vertical="center"/>
      <protection/>
    </xf>
    <xf numFmtId="2" fontId="0" fillId="35" borderId="14" xfId="0" applyNumberFormat="1" applyFill="1" applyBorder="1" applyAlignment="1" applyProtection="1">
      <alignment horizontal="center" vertical="center"/>
      <protection/>
    </xf>
    <xf numFmtId="2" fontId="0" fillId="35" borderId="67" xfId="0" applyNumberFormat="1" applyFill="1" applyBorder="1" applyAlignment="1" applyProtection="1">
      <alignment horizontal="center" vertical="center"/>
      <protection/>
    </xf>
    <xf numFmtId="2" fontId="0" fillId="35" borderId="10" xfId="0" applyNumberFormat="1" applyFill="1" applyBorder="1" applyAlignment="1" applyProtection="1">
      <alignment horizontal="center" vertical="center"/>
      <protection/>
    </xf>
    <xf numFmtId="2" fontId="0" fillId="35" borderId="23" xfId="0" applyNumberFormat="1" applyFill="1" applyBorder="1" applyAlignment="1" applyProtection="1">
      <alignment horizontal="center" vertical="center"/>
      <protection/>
    </xf>
    <xf numFmtId="2" fontId="0" fillId="4" borderId="27" xfId="0" applyNumberFormat="1" applyFill="1" applyBorder="1" applyAlignment="1" applyProtection="1">
      <alignment/>
      <protection/>
    </xf>
    <xf numFmtId="2" fontId="0" fillId="4" borderId="26" xfId="0" applyNumberFormat="1" applyFill="1" applyBorder="1" applyAlignment="1" applyProtection="1">
      <alignment/>
      <protection/>
    </xf>
    <xf numFmtId="2" fontId="0" fillId="35" borderId="10" xfId="0" applyNumberFormat="1" applyFill="1" applyBorder="1" applyAlignment="1" applyProtection="1">
      <alignment horizontal="center"/>
      <protection/>
    </xf>
    <xf numFmtId="2" fontId="0" fillId="35" borderId="39" xfId="0" applyNumberFormat="1" applyFill="1" applyBorder="1" applyAlignment="1" applyProtection="1">
      <alignment horizontal="center"/>
      <protection/>
    </xf>
    <xf numFmtId="2" fontId="0" fillId="35" borderId="24" xfId="0" applyNumberFormat="1" applyFill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 locked="0"/>
    </xf>
    <xf numFmtId="2" fontId="3" fillId="33" borderId="67" xfId="0" applyNumberFormat="1" applyFont="1" applyFill="1" applyBorder="1" applyAlignment="1" applyProtection="1">
      <alignment horizontal="center" wrapText="1"/>
      <protection locked="0"/>
    </xf>
    <xf numFmtId="2" fontId="0" fillId="33" borderId="68" xfId="0" applyNumberFormat="1" applyFill="1" applyBorder="1" applyAlignment="1" applyProtection="1">
      <alignment horizontal="center" vertical="center"/>
      <protection locked="0"/>
    </xf>
    <xf numFmtId="2" fontId="0" fillId="33" borderId="63" xfId="0" applyNumberFormat="1" applyFill="1" applyBorder="1" applyAlignment="1" applyProtection="1">
      <alignment horizontal="center" vertical="center"/>
      <protection/>
    </xf>
    <xf numFmtId="2" fontId="3" fillId="33" borderId="38" xfId="0" applyNumberFormat="1" applyFont="1" applyFill="1" applyBorder="1" applyAlignment="1" applyProtection="1">
      <alignment horizontal="center" wrapText="1"/>
      <protection locked="0"/>
    </xf>
    <xf numFmtId="2" fontId="0" fillId="33" borderId="13" xfId="0" applyNumberFormat="1" applyFill="1" applyBorder="1" applyAlignment="1" applyProtection="1">
      <alignment horizontal="center" vertical="center"/>
      <protection locked="0"/>
    </xf>
    <xf numFmtId="2" fontId="0" fillId="33" borderId="67" xfId="0" applyNumberFormat="1" applyFill="1" applyBorder="1" applyAlignment="1" applyProtection="1">
      <alignment horizontal="center"/>
      <protection locked="0"/>
    </xf>
    <xf numFmtId="2" fontId="0" fillId="33" borderId="38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2" fontId="0" fillId="0" borderId="35" xfId="0" applyNumberFormat="1" applyFill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0" fontId="0" fillId="35" borderId="61" xfId="0" applyFill="1" applyBorder="1" applyAlignment="1" applyProtection="1">
      <alignment horizontal="center"/>
      <protection locked="0"/>
    </xf>
    <xf numFmtId="0" fontId="0" fillId="4" borderId="27" xfId="0" applyFill="1" applyBorder="1" applyAlignment="1" applyProtection="1">
      <alignment/>
      <protection locked="0"/>
    </xf>
    <xf numFmtId="0" fontId="0" fillId="35" borderId="38" xfId="0" applyFill="1" applyBorder="1" applyAlignment="1" applyProtection="1">
      <alignment horizontal="center"/>
      <protection locked="0"/>
    </xf>
    <xf numFmtId="0" fontId="0" fillId="35" borderId="48" xfId="0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2" fontId="0" fillId="33" borderId="21" xfId="0" applyNumberFormat="1" applyFill="1" applyBorder="1" applyAlignment="1" applyProtection="1">
      <alignment horizontal="center" vertical="center"/>
      <protection/>
    </xf>
    <xf numFmtId="2" fontId="0" fillId="33" borderId="16" xfId="0" applyNumberForma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2" fontId="0" fillId="33" borderId="22" xfId="0" applyNumberFormat="1" applyFill="1" applyBorder="1" applyAlignment="1" applyProtection="1">
      <alignment horizontal="center"/>
      <protection/>
    </xf>
    <xf numFmtId="2" fontId="0" fillId="33" borderId="10" xfId="0" applyNumberFormat="1" applyFill="1" applyBorder="1" applyAlignment="1" applyProtection="1">
      <alignment horizontal="center"/>
      <protection/>
    </xf>
    <xf numFmtId="2" fontId="0" fillId="33" borderId="14" xfId="0" applyNumberFormat="1" applyFill="1" applyBorder="1" applyAlignment="1" applyProtection="1">
      <alignment horizontal="center" vertical="center"/>
      <protection/>
    </xf>
    <xf numFmtId="2" fontId="0" fillId="33" borderId="23" xfId="0" applyNumberFormat="1" applyFill="1" applyBorder="1" applyAlignment="1" applyProtection="1">
      <alignment horizontal="center"/>
      <protection/>
    </xf>
    <xf numFmtId="2" fontId="0" fillId="33" borderId="27" xfId="0" applyNumberFormat="1" applyFill="1" applyBorder="1" applyAlignment="1" applyProtection="1">
      <alignment/>
      <protection/>
    </xf>
    <xf numFmtId="2" fontId="0" fillId="33" borderId="28" xfId="0" applyNumberFormat="1" applyFill="1" applyBorder="1" applyAlignment="1" applyProtection="1">
      <alignment/>
      <protection/>
    </xf>
    <xf numFmtId="2" fontId="0" fillId="33" borderId="26" xfId="0" applyNumberFormat="1" applyFill="1" applyBorder="1" applyAlignment="1" applyProtection="1">
      <alignment/>
      <protection/>
    </xf>
    <xf numFmtId="0" fontId="0" fillId="35" borderId="67" xfId="0" applyFill="1" applyBorder="1" applyAlignment="1" applyProtection="1">
      <alignment horizontal="center"/>
      <protection/>
    </xf>
    <xf numFmtId="2" fontId="0" fillId="33" borderId="20" xfId="0" applyNumberFormat="1" applyFill="1" applyBorder="1" applyAlignment="1" applyProtection="1">
      <alignment horizontal="center" vertical="center"/>
      <protection/>
    </xf>
    <xf numFmtId="2" fontId="0" fillId="33" borderId="11" xfId="0" applyNumberFormat="1" applyFill="1" applyBorder="1" applyAlignment="1" applyProtection="1">
      <alignment horizontal="center"/>
      <protection/>
    </xf>
    <xf numFmtId="2" fontId="0" fillId="33" borderId="13" xfId="0" applyNumberFormat="1" applyFill="1" applyBorder="1" applyAlignment="1" applyProtection="1">
      <alignment horizontal="center" vertical="center"/>
      <protection/>
    </xf>
    <xf numFmtId="0" fontId="0" fillId="35" borderId="67" xfId="0" applyFill="1" applyBorder="1" applyAlignment="1" applyProtection="1">
      <alignment horizontal="center" vertical="center"/>
      <protection/>
    </xf>
    <xf numFmtId="2" fontId="3" fillId="33" borderId="15" xfId="0" applyNumberFormat="1" applyFont="1" applyFill="1" applyBorder="1" applyAlignment="1" applyProtection="1">
      <alignment horizontal="center" wrapText="1"/>
      <protection/>
    </xf>
    <xf numFmtId="2" fontId="3" fillId="33" borderId="11" xfId="0" applyNumberFormat="1" applyFont="1" applyFill="1" applyBorder="1" applyAlignment="1" applyProtection="1">
      <alignment horizontal="center" wrapText="1"/>
      <protection/>
    </xf>
    <xf numFmtId="2" fontId="0" fillId="33" borderId="30" xfId="0" applyNumberFormat="1" applyFill="1" applyBorder="1" applyAlignment="1" applyProtection="1">
      <alignment horizontal="center"/>
      <protection/>
    </xf>
    <xf numFmtId="2" fontId="0" fillId="33" borderId="31" xfId="0" applyNumberFormat="1" applyFill="1" applyBorder="1" applyAlignment="1" applyProtection="1">
      <alignment horizontal="center"/>
      <protection/>
    </xf>
    <xf numFmtId="0" fontId="0" fillId="33" borderId="5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 locked="0"/>
    </xf>
    <xf numFmtId="0" fontId="0" fillId="4" borderId="51" xfId="0" applyFill="1" applyBorder="1" applyAlignment="1" applyProtection="1">
      <alignment/>
      <protection locked="0"/>
    </xf>
    <xf numFmtId="0" fontId="0" fillId="32" borderId="63" xfId="0" applyFill="1" applyBorder="1" applyAlignment="1" applyProtection="1">
      <alignment horizontal="center"/>
      <protection locked="0"/>
    </xf>
    <xf numFmtId="0" fontId="0" fillId="32" borderId="12" xfId="0" applyFill="1" applyBorder="1" applyAlignment="1" applyProtection="1">
      <alignment horizontal="center"/>
      <protection locked="0"/>
    </xf>
    <xf numFmtId="0" fontId="0" fillId="32" borderId="62" xfId="0" applyFill="1" applyBorder="1" applyAlignment="1" applyProtection="1">
      <alignment horizontal="center"/>
      <protection locked="0"/>
    </xf>
    <xf numFmtId="0" fontId="0" fillId="0" borderId="63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/>
    </xf>
    <xf numFmtId="0" fontId="3" fillId="0" borderId="21" xfId="0" applyFont="1" applyBorder="1" applyAlignment="1" applyProtection="1">
      <alignment vertical="center" wrapText="1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28" fillId="35" borderId="70" xfId="0" applyFont="1" applyFill="1" applyBorder="1" applyAlignment="1" applyProtection="1">
      <alignment horizontal="center" vertical="center" wrapText="1"/>
      <protection/>
    </xf>
    <xf numFmtId="0" fontId="0" fillId="35" borderId="17" xfId="0" applyFill="1" applyBorder="1" applyAlignment="1" applyProtection="1">
      <alignment horizontal="center"/>
      <protection/>
    </xf>
    <xf numFmtId="0" fontId="4" fillId="0" borderId="71" xfId="0" applyFont="1" applyBorder="1" applyAlignment="1" applyProtection="1">
      <alignment horizontal="center" vertical="center"/>
      <protection/>
    </xf>
    <xf numFmtId="0" fontId="4" fillId="0" borderId="72" xfId="0" applyFont="1" applyBorder="1" applyAlignment="1" applyProtection="1">
      <alignment horizontal="center" vertical="center"/>
      <protection/>
    </xf>
    <xf numFmtId="0" fontId="4" fillId="0" borderId="73" xfId="0" applyFont="1" applyBorder="1" applyAlignment="1" applyProtection="1">
      <alignment horizontal="center" vertical="center"/>
      <protection/>
    </xf>
    <xf numFmtId="0" fontId="0" fillId="0" borderId="73" xfId="0" applyBorder="1" applyAlignment="1" applyProtection="1">
      <alignment horizontal="center"/>
      <protection/>
    </xf>
    <xf numFmtId="2" fontId="0" fillId="33" borderId="61" xfId="0" applyNumberFormat="1" applyFill="1" applyBorder="1" applyAlignment="1" applyProtection="1">
      <alignment horizontal="center"/>
      <protection/>
    </xf>
    <xf numFmtId="2" fontId="0" fillId="33" borderId="68" xfId="0" applyNumberFormat="1" applyFill="1" applyBorder="1" applyAlignment="1" applyProtection="1">
      <alignment horizontal="center" vertical="center"/>
      <protection/>
    </xf>
    <xf numFmtId="0" fontId="4" fillId="0" borderId="74" xfId="0" applyFont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left" vertical="center"/>
      <protection/>
    </xf>
    <xf numFmtId="0" fontId="0" fillId="35" borderId="44" xfId="0" applyFill="1" applyBorder="1" applyAlignment="1" applyProtection="1">
      <alignment horizontal="center"/>
      <protection/>
    </xf>
    <xf numFmtId="0" fontId="0" fillId="35" borderId="60" xfId="0" applyFill="1" applyBorder="1" applyAlignment="1" applyProtection="1">
      <alignment horizontal="center"/>
      <protection/>
    </xf>
    <xf numFmtId="0" fontId="0" fillId="35" borderId="46" xfId="0" applyFill="1" applyBorder="1" applyAlignment="1" applyProtection="1">
      <alignment horizontal="center"/>
      <protection locked="0"/>
    </xf>
    <xf numFmtId="0" fontId="0" fillId="35" borderId="46" xfId="0" applyFill="1" applyBorder="1" applyAlignment="1" applyProtection="1">
      <alignment horizontal="center" vertical="center"/>
      <protection/>
    </xf>
    <xf numFmtId="2" fontId="0" fillId="33" borderId="41" xfId="0" applyNumberFormat="1" applyFill="1" applyBorder="1" applyAlignment="1" applyProtection="1">
      <alignment horizontal="center" vertical="center"/>
      <protection/>
    </xf>
    <xf numFmtId="0" fontId="0" fillId="35" borderId="16" xfId="0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 applyProtection="1">
      <alignment horizontal="center" vertical="center" wrapText="1"/>
      <protection/>
    </xf>
    <xf numFmtId="0" fontId="12" fillId="33" borderId="22" xfId="0" applyFont="1" applyFill="1" applyBorder="1" applyAlignment="1" applyProtection="1">
      <alignment horizontal="center" vertical="center" wrapText="1"/>
      <protection/>
    </xf>
    <xf numFmtId="0" fontId="12" fillId="33" borderId="23" xfId="0" applyFont="1" applyFill="1" applyBorder="1" applyAlignment="1" applyProtection="1">
      <alignment horizontal="center" vertical="center" wrapText="1"/>
      <protection/>
    </xf>
    <xf numFmtId="0" fontId="12" fillId="33" borderId="44" xfId="0" applyFont="1" applyFill="1" applyBorder="1" applyAlignment="1" applyProtection="1">
      <alignment horizontal="center" vertical="center" wrapText="1"/>
      <protection/>
    </xf>
    <xf numFmtId="0" fontId="12" fillId="33" borderId="41" xfId="0" applyFont="1" applyFill="1" applyBorder="1" applyAlignment="1" applyProtection="1">
      <alignment horizontal="center" vertical="center" wrapText="1"/>
      <protection/>
    </xf>
    <xf numFmtId="0" fontId="12" fillId="33" borderId="27" xfId="0" applyFont="1" applyFill="1" applyBorder="1" applyAlignment="1" applyProtection="1">
      <alignment horizontal="center" vertical="center" wrapText="1"/>
      <protection/>
    </xf>
    <xf numFmtId="0" fontId="12" fillId="33" borderId="2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12" fillId="33" borderId="65" xfId="0" applyFont="1" applyFill="1" applyBorder="1" applyAlignment="1" applyProtection="1">
      <alignment horizontal="center" vertical="center" wrapText="1"/>
      <protection/>
    </xf>
    <xf numFmtId="0" fontId="12" fillId="33" borderId="70" xfId="0" applyFont="1" applyFill="1" applyBorder="1" applyAlignment="1" applyProtection="1">
      <alignment horizontal="center" vertical="center" wrapText="1"/>
      <protection/>
    </xf>
    <xf numFmtId="0" fontId="12" fillId="33" borderId="59" xfId="0" applyFont="1" applyFill="1" applyBorder="1" applyAlignment="1" applyProtection="1">
      <alignment horizontal="center" vertical="center" wrapText="1"/>
      <protection/>
    </xf>
    <xf numFmtId="0" fontId="0" fillId="33" borderId="33" xfId="0" applyFont="1" applyFill="1" applyBorder="1" applyAlignment="1" applyProtection="1">
      <alignment horizontal="center" vertical="center"/>
      <protection/>
    </xf>
    <xf numFmtId="0" fontId="0" fillId="33" borderId="55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2" fillId="33" borderId="17" xfId="0" applyFont="1" applyFill="1" applyBorder="1" applyAlignment="1" applyProtection="1">
      <alignment horizontal="center" vertical="center" wrapText="1"/>
      <protection/>
    </xf>
    <xf numFmtId="0" fontId="27" fillId="37" borderId="0" xfId="0" applyFont="1" applyFill="1" applyBorder="1" applyAlignment="1" applyProtection="1">
      <alignment vertical="center" wrapText="1"/>
      <protection/>
    </xf>
    <xf numFmtId="0" fontId="29" fillId="37" borderId="0" xfId="0" applyFont="1" applyFill="1" applyAlignment="1" applyProtection="1">
      <alignment/>
      <protection/>
    </xf>
    <xf numFmtId="0" fontId="28" fillId="35" borderId="22" xfId="0" applyFont="1" applyFill="1" applyBorder="1" applyAlignment="1" applyProtection="1">
      <alignment horizontal="center" vertical="center" wrapText="1"/>
      <protection/>
    </xf>
    <xf numFmtId="0" fontId="27" fillId="37" borderId="0" xfId="0" applyFont="1" applyFill="1" applyAlignment="1" applyProtection="1">
      <alignment/>
      <protection/>
    </xf>
    <xf numFmtId="0" fontId="15" fillId="36" borderId="45" xfId="0" applyFont="1" applyFill="1" applyBorder="1" applyAlignment="1" applyProtection="1">
      <alignment horizontal="center" vertical="center"/>
      <protection/>
    </xf>
    <xf numFmtId="0" fontId="15" fillId="36" borderId="0" xfId="0" applyFont="1" applyFill="1" applyAlignment="1" applyProtection="1">
      <alignment/>
      <protection/>
    </xf>
    <xf numFmtId="0" fontId="9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6" fillId="4" borderId="75" xfId="0" applyFont="1" applyFill="1" applyBorder="1" applyAlignment="1" applyProtection="1">
      <alignment horizontal="right"/>
      <protection/>
    </xf>
    <xf numFmtId="0" fontId="28" fillId="0" borderId="43" xfId="0" applyFont="1" applyBorder="1" applyAlignment="1" applyProtection="1">
      <alignment horizontal="center" vertical="center" wrapText="1"/>
      <protection locked="0"/>
    </xf>
    <xf numFmtId="0" fontId="27" fillId="37" borderId="32" xfId="0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0" fillId="0" borderId="63" xfId="0" applyFill="1" applyBorder="1" applyAlignment="1" applyProtection="1">
      <alignment horizontal="center"/>
      <protection/>
    </xf>
    <xf numFmtId="0" fontId="6" fillId="0" borderId="75" xfId="0" applyFont="1" applyFill="1" applyBorder="1" applyAlignment="1" applyProtection="1">
      <alignment horizontal="center" vertical="center"/>
      <protection/>
    </xf>
    <xf numFmtId="0" fontId="9" fillId="38" borderId="0" xfId="0" applyFont="1" applyFill="1" applyAlignment="1" applyProtection="1">
      <alignment vertical="center"/>
      <protection/>
    </xf>
    <xf numFmtId="0" fontId="6" fillId="38" borderId="0" xfId="0" applyFont="1" applyFill="1" applyAlignment="1" applyProtection="1">
      <alignment vertical="center"/>
      <protection/>
    </xf>
    <xf numFmtId="0" fontId="0" fillId="38" borderId="0" xfId="0" applyFill="1" applyAlignment="1" applyProtection="1">
      <alignment vertical="center"/>
      <protection/>
    </xf>
    <xf numFmtId="0" fontId="9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0" borderId="75" xfId="0" applyBorder="1" applyAlignment="1" applyProtection="1">
      <alignment horizontal="center"/>
      <protection locked="0"/>
    </xf>
    <xf numFmtId="0" fontId="6" fillId="0" borderId="75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wrapText="1"/>
      <protection/>
    </xf>
    <xf numFmtId="0" fontId="1" fillId="0" borderId="17" xfId="0" applyFont="1" applyBorder="1" applyAlignment="1" applyProtection="1">
      <alignment horizontal="center" wrapText="1"/>
      <protection/>
    </xf>
    <xf numFmtId="0" fontId="1" fillId="0" borderId="69" xfId="0" applyFont="1" applyBorder="1" applyAlignment="1" applyProtection="1">
      <alignment horizont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69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9" fillId="34" borderId="0" xfId="0" applyFont="1" applyFill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60" xfId="0" applyFont="1" applyBorder="1" applyAlignment="1" applyProtection="1">
      <alignment horizontal="center" vertical="center" wrapText="1"/>
      <protection/>
    </xf>
    <xf numFmtId="0" fontId="9" fillId="0" borderId="42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1" fillId="0" borderId="40" xfId="0" applyFont="1" applyBorder="1" applyAlignment="1" applyProtection="1">
      <alignment horizont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54" xfId="0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43" xfId="0" applyFont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0" fillId="0" borderId="33" xfId="0" applyFont="1" applyBorder="1" applyAlignment="1" applyProtection="1">
      <alignment horizontal="center" vertical="center" wrapText="1"/>
      <protection/>
    </xf>
    <xf numFmtId="0" fontId="20" fillId="0" borderId="59" xfId="0" applyFont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66" xfId="0" applyFont="1" applyBorder="1" applyAlignment="1" applyProtection="1">
      <alignment horizontal="center" vertical="center" wrapText="1"/>
      <protection/>
    </xf>
    <xf numFmtId="0" fontId="20" fillId="0" borderId="33" xfId="0" applyFont="1" applyBorder="1" applyAlignment="1" applyProtection="1">
      <alignment horizontal="center" vertical="center"/>
      <protection/>
    </xf>
    <xf numFmtId="0" fontId="20" fillId="0" borderId="59" xfId="0" applyFont="1" applyBorder="1" applyAlignment="1" applyProtection="1">
      <alignment horizontal="center" vertical="center"/>
      <protection/>
    </xf>
    <xf numFmtId="0" fontId="20" fillId="0" borderId="76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77" xfId="0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8" fillId="0" borderId="57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24" fillId="37" borderId="78" xfId="0" applyFont="1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79" xfId="0" applyFill="1" applyBorder="1" applyAlignment="1" applyProtection="1">
      <alignment horizontal="center" vertical="center" wrapText="1"/>
      <protection/>
    </xf>
    <xf numFmtId="0" fontId="0" fillId="37" borderId="55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80" xfId="0" applyFill="1" applyBorder="1" applyAlignment="1" applyProtection="1">
      <alignment horizontal="center" vertical="center" wrapText="1"/>
      <protection/>
    </xf>
    <xf numFmtId="0" fontId="0" fillId="37" borderId="77" xfId="0" applyFill="1" applyBorder="1" applyAlignment="1" applyProtection="1">
      <alignment horizontal="center" vertical="center" wrapText="1"/>
      <protection/>
    </xf>
    <xf numFmtId="0" fontId="0" fillId="37" borderId="66" xfId="0" applyFill="1" applyBorder="1" applyAlignment="1" applyProtection="1">
      <alignment horizontal="center" vertical="center" wrapText="1"/>
      <protection/>
    </xf>
    <xf numFmtId="0" fontId="0" fillId="37" borderId="81" xfId="0" applyFill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/>
    </xf>
    <xf numFmtId="0" fontId="13" fillId="0" borderId="30" xfId="0" applyFont="1" applyBorder="1" applyAlignment="1" applyProtection="1">
      <alignment horizontal="center"/>
      <protection/>
    </xf>
    <xf numFmtId="0" fontId="13" fillId="0" borderId="62" xfId="0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6" fillId="4" borderId="75" xfId="0" applyFont="1" applyFill="1" applyBorder="1" applyAlignment="1" applyProtection="1">
      <alignment horizontal="center"/>
      <protection/>
    </xf>
    <xf numFmtId="0" fontId="20" fillId="0" borderId="27" xfId="0" applyFont="1" applyBorder="1" applyAlignment="1" applyProtection="1">
      <alignment horizontal="center" vertical="center"/>
      <protection/>
    </xf>
    <xf numFmtId="0" fontId="18" fillId="0" borderId="28" xfId="0" applyFont="1" applyBorder="1" applyAlignment="1" applyProtection="1">
      <alignment horizontal="center" vertical="center"/>
      <protection/>
    </xf>
    <xf numFmtId="0" fontId="18" fillId="0" borderId="26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/>
      <protection/>
    </xf>
    <xf numFmtId="0" fontId="9" fillId="0" borderId="28" xfId="0" applyFont="1" applyBorder="1" applyAlignment="1" applyProtection="1">
      <alignment horizontal="center"/>
      <protection/>
    </xf>
    <xf numFmtId="0" fontId="9" fillId="0" borderId="26" xfId="0" applyFont="1" applyBorder="1" applyAlignment="1" applyProtection="1">
      <alignment horizontal="center"/>
      <protection/>
    </xf>
    <xf numFmtId="0" fontId="6" fillId="0" borderId="67" xfId="0" applyFont="1" applyBorder="1" applyAlignment="1" applyProtection="1">
      <alignment horizontal="center" vertical="center" wrapText="1"/>
      <protection/>
    </xf>
    <xf numFmtId="0" fontId="6" fillId="0" borderId="68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26" fillId="39" borderId="78" xfId="0" applyFont="1" applyFill="1" applyBorder="1" applyAlignment="1" applyProtection="1">
      <alignment horizontal="center" vertical="top" wrapText="1"/>
      <protection/>
    </xf>
    <xf numFmtId="0" fontId="26" fillId="39" borderId="32" xfId="0" applyFont="1" applyFill="1" applyBorder="1" applyAlignment="1" applyProtection="1">
      <alignment horizontal="center" vertical="top" wrapText="1"/>
      <protection/>
    </xf>
    <xf numFmtId="0" fontId="26" fillId="39" borderId="79" xfId="0" applyFont="1" applyFill="1" applyBorder="1" applyAlignment="1" applyProtection="1">
      <alignment horizontal="center" vertical="top" wrapText="1"/>
      <protection/>
    </xf>
    <xf numFmtId="0" fontId="26" fillId="39" borderId="77" xfId="0" applyFont="1" applyFill="1" applyBorder="1" applyAlignment="1" applyProtection="1">
      <alignment horizontal="center" vertical="top" wrapText="1"/>
      <protection/>
    </xf>
    <xf numFmtId="0" fontId="26" fillId="39" borderId="66" xfId="0" applyFont="1" applyFill="1" applyBorder="1" applyAlignment="1" applyProtection="1">
      <alignment horizontal="center" vertical="top" wrapText="1"/>
      <protection/>
    </xf>
    <xf numFmtId="0" fontId="26" fillId="39" borderId="81" xfId="0" applyFont="1" applyFill="1" applyBorder="1" applyAlignment="1" applyProtection="1">
      <alignment horizontal="center" vertical="top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14" fillId="0" borderId="33" xfId="0" applyFont="1" applyFill="1" applyBorder="1" applyAlignment="1" applyProtection="1">
      <alignment horizontal="center" vertical="center" wrapText="1"/>
      <protection/>
    </xf>
    <xf numFmtId="0" fontId="14" fillId="0" borderId="59" xfId="0" applyFont="1" applyFill="1" applyBorder="1" applyAlignment="1" applyProtection="1">
      <alignment horizontal="center" vertical="center" wrapText="1"/>
      <protection/>
    </xf>
    <xf numFmtId="0" fontId="14" fillId="0" borderId="76" xfId="0" applyFont="1" applyFill="1" applyBorder="1" applyAlignment="1" applyProtection="1">
      <alignment horizontal="center" vertical="center" wrapText="1"/>
      <protection/>
    </xf>
    <xf numFmtId="0" fontId="14" fillId="0" borderId="33" xfId="0" applyFont="1" applyBorder="1" applyAlignment="1" applyProtection="1">
      <alignment horizontal="center" vertical="center" wrapText="1"/>
      <protection/>
    </xf>
    <xf numFmtId="0" fontId="14" fillId="0" borderId="59" xfId="0" applyFont="1" applyBorder="1" applyAlignment="1" applyProtection="1">
      <alignment horizontal="center" vertical="center" wrapText="1"/>
      <protection/>
    </xf>
    <xf numFmtId="0" fontId="14" fillId="0" borderId="76" xfId="0" applyFont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left" vertical="center" wrapText="1"/>
      <protection/>
    </xf>
    <xf numFmtId="0" fontId="0" fillId="0" borderId="68" xfId="0" applyBorder="1" applyAlignment="1" applyProtection="1">
      <alignment horizontal="left" vertical="center" wrapText="1"/>
      <protection/>
    </xf>
    <xf numFmtId="0" fontId="6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left" vertical="center" wrapText="1"/>
      <protection/>
    </xf>
    <xf numFmtId="0" fontId="13" fillId="0" borderId="21" xfId="0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/>
      <protection/>
    </xf>
    <xf numFmtId="0" fontId="13" fillId="0" borderId="60" xfId="0" applyFont="1" applyBorder="1" applyAlignment="1" applyProtection="1">
      <alignment horizontal="center"/>
      <protection/>
    </xf>
    <xf numFmtId="0" fontId="6" fillId="0" borderId="67" xfId="0" applyFont="1" applyFill="1" applyBorder="1" applyAlignment="1" applyProtection="1">
      <alignment horizontal="center" vertical="center" wrapText="1"/>
      <protection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0" fontId="6" fillId="0" borderId="63" xfId="0" applyFont="1" applyBorder="1" applyAlignment="1" applyProtection="1">
      <alignment horizontal="center" vertical="center" wrapText="1"/>
      <protection/>
    </xf>
    <xf numFmtId="0" fontId="26" fillId="39" borderId="55" xfId="0" applyFont="1" applyFill="1" applyBorder="1" applyAlignment="1" applyProtection="1">
      <alignment horizontal="center" vertical="top" wrapText="1"/>
      <protection/>
    </xf>
    <xf numFmtId="0" fontId="26" fillId="39" borderId="0" xfId="0" applyFont="1" applyFill="1" applyBorder="1" applyAlignment="1" applyProtection="1">
      <alignment horizontal="center" vertical="top" wrapText="1"/>
      <protection/>
    </xf>
    <xf numFmtId="0" fontId="26" fillId="39" borderId="80" xfId="0" applyFont="1" applyFill="1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4" fillId="0" borderId="78" xfId="0" applyFont="1" applyBorder="1" applyAlignment="1" applyProtection="1">
      <alignment horizontal="center" vertical="center"/>
      <protection/>
    </xf>
    <xf numFmtId="0" fontId="4" fillId="0" borderId="82" xfId="0" applyFont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AO129"/>
  <sheetViews>
    <sheetView tabSelected="1" zoomScale="70" zoomScaleNormal="70" zoomScalePageLayoutView="0" workbookViewId="0" topLeftCell="A8">
      <pane xSplit="3" topLeftCell="D1" activePane="topRight" state="frozen"/>
      <selection pane="topLeft" activeCell="A14" sqref="A14"/>
      <selection pane="topRight" activeCell="P20" sqref="P20"/>
    </sheetView>
  </sheetViews>
  <sheetFormatPr defaultColWidth="9.00390625" defaultRowHeight="12.75"/>
  <cols>
    <col min="1" max="1" width="2.00390625" style="1" customWidth="1"/>
    <col min="2" max="2" width="5.875" style="1" customWidth="1"/>
    <col min="3" max="3" width="40.875" style="1" customWidth="1"/>
    <col min="4" max="4" width="14.25390625" style="1" customWidth="1"/>
    <col min="5" max="5" width="13.625" style="1" customWidth="1"/>
    <col min="6" max="6" width="11.125" style="1" customWidth="1"/>
    <col min="7" max="7" width="10.875" style="1" customWidth="1"/>
    <col min="8" max="8" width="10.375" style="1" customWidth="1"/>
    <col min="9" max="9" width="9.75390625" style="1" customWidth="1"/>
    <col min="10" max="10" width="10.875" style="1" customWidth="1"/>
    <col min="11" max="11" width="10.25390625" style="1" customWidth="1"/>
    <col min="12" max="12" width="11.125" style="1" customWidth="1"/>
    <col min="13" max="13" width="9.75390625" style="1" customWidth="1"/>
    <col min="14" max="14" width="10.375" style="1" customWidth="1"/>
    <col min="15" max="16" width="10.875" style="1" customWidth="1"/>
    <col min="17" max="17" width="10.25390625" style="1" customWidth="1"/>
    <col min="18" max="18" width="11.375" style="1" customWidth="1"/>
    <col min="19" max="19" width="10.875" style="1" customWidth="1"/>
    <col min="20" max="20" width="10.25390625" style="1" customWidth="1"/>
    <col min="21" max="21" width="10.125" style="1" customWidth="1"/>
    <col min="22" max="22" width="11.25390625" style="1" customWidth="1"/>
    <col min="23" max="23" width="10.25390625" style="1" customWidth="1"/>
    <col min="24" max="24" width="10.625" style="1" customWidth="1"/>
    <col min="25" max="25" width="10.375" style="1" customWidth="1"/>
    <col min="26" max="26" width="10.875" style="1" customWidth="1"/>
    <col min="27" max="27" width="10.125" style="1" customWidth="1"/>
    <col min="28" max="28" width="10.875" style="1" customWidth="1"/>
    <col min="29" max="29" width="9.75390625" style="1" customWidth="1"/>
    <col min="30" max="30" width="11.25390625" style="1" customWidth="1"/>
    <col min="31" max="31" width="9.75390625" style="1" customWidth="1"/>
    <col min="32" max="32" width="10.625" style="1" customWidth="1"/>
    <col min="33" max="33" width="9.375" style="1" customWidth="1"/>
    <col min="34" max="35" width="9.75390625" style="1" customWidth="1"/>
    <col min="36" max="16384" width="9.125" style="1" customWidth="1"/>
  </cols>
  <sheetData>
    <row r="2" spans="4:14" ht="25.5" customHeight="1">
      <c r="D2" s="499" t="s">
        <v>72</v>
      </c>
      <c r="E2" s="499"/>
      <c r="F2" s="499"/>
      <c r="G2" s="499"/>
      <c r="H2" s="499"/>
      <c r="I2" s="499"/>
      <c r="J2" s="499"/>
      <c r="K2" s="499"/>
      <c r="L2" s="499"/>
      <c r="M2" s="499"/>
      <c r="N2" s="499"/>
    </row>
    <row r="3" spans="2:5" ht="12.75">
      <c r="B3" s="2"/>
      <c r="C3" s="3"/>
      <c r="D3" s="3"/>
      <c r="E3" s="3"/>
    </row>
    <row r="4" spans="2:9" ht="12.75">
      <c r="B4" s="24"/>
      <c r="C4" s="24"/>
      <c r="D4" s="483" t="e">
        <f>#REF!</f>
        <v>#REF!</v>
      </c>
      <c r="E4" s="483"/>
      <c r="F4" s="483" t="e">
        <f>#REF!</f>
        <v>#REF!</v>
      </c>
      <c r="G4" s="483"/>
      <c r="H4" s="483" t="e">
        <f>#REF!</f>
        <v>#REF!</v>
      </c>
      <c r="I4" s="483"/>
    </row>
    <row r="5" spans="2:5" ht="13.5" thickBot="1">
      <c r="B5" s="4"/>
      <c r="C5" s="4"/>
      <c r="D5" s="4"/>
      <c r="E5" s="4"/>
    </row>
    <row r="6" spans="2:35" ht="33" customHeight="1" thickBot="1">
      <c r="B6" s="485"/>
      <c r="C6" s="488" t="s">
        <v>14</v>
      </c>
      <c r="D6" s="505" t="s">
        <v>113</v>
      </c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  <c r="X6" s="501"/>
      <c r="Y6" s="501"/>
      <c r="Z6" s="501"/>
      <c r="AA6" s="501"/>
      <c r="AB6" s="501"/>
      <c r="AC6" s="501"/>
      <c r="AD6" s="501"/>
      <c r="AE6" s="501"/>
      <c r="AF6" s="501"/>
      <c r="AG6" s="501"/>
      <c r="AH6" s="501"/>
      <c r="AI6" s="502"/>
    </row>
    <row r="7" spans="2:35" ht="14.25" customHeight="1" hidden="1" thickBot="1">
      <c r="B7" s="486"/>
      <c r="C7" s="489"/>
      <c r="D7" s="493" t="s">
        <v>108</v>
      </c>
      <c r="E7" s="107"/>
      <c r="F7" s="491" t="s">
        <v>57</v>
      </c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2"/>
      <c r="AG7" s="492"/>
      <c r="AH7" s="492"/>
      <c r="AI7" s="104"/>
    </row>
    <row r="8" spans="2:35" ht="24.75" customHeight="1" thickBot="1">
      <c r="B8" s="486"/>
      <c r="C8" s="489"/>
      <c r="D8" s="494"/>
      <c r="E8" s="503" t="s">
        <v>109</v>
      </c>
      <c r="F8" s="500" t="s">
        <v>56</v>
      </c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2"/>
      <c r="V8" s="500" t="s">
        <v>107</v>
      </c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2"/>
    </row>
    <row r="9" spans="2:41" ht="61.5" customHeight="1">
      <c r="B9" s="486"/>
      <c r="C9" s="489"/>
      <c r="D9" s="494"/>
      <c r="E9" s="503"/>
      <c r="F9" s="498" t="s">
        <v>53</v>
      </c>
      <c r="G9" s="484"/>
      <c r="H9" s="484" t="s">
        <v>47</v>
      </c>
      <c r="I9" s="484"/>
      <c r="J9" s="484" t="s">
        <v>49</v>
      </c>
      <c r="K9" s="484"/>
      <c r="L9" s="484" t="s">
        <v>52</v>
      </c>
      <c r="M9" s="484"/>
      <c r="N9" s="484" t="s">
        <v>48</v>
      </c>
      <c r="O9" s="484"/>
      <c r="P9" s="484" t="s">
        <v>51</v>
      </c>
      <c r="Q9" s="484"/>
      <c r="R9" s="484" t="s">
        <v>50</v>
      </c>
      <c r="S9" s="484"/>
      <c r="T9" s="496" t="s">
        <v>71</v>
      </c>
      <c r="U9" s="497"/>
      <c r="V9" s="498" t="s">
        <v>53</v>
      </c>
      <c r="W9" s="484"/>
      <c r="X9" s="484" t="s">
        <v>49</v>
      </c>
      <c r="Y9" s="484"/>
      <c r="Z9" s="484" t="s">
        <v>48</v>
      </c>
      <c r="AA9" s="484"/>
      <c r="AB9" s="484" t="s">
        <v>55</v>
      </c>
      <c r="AC9" s="484"/>
      <c r="AD9" s="484" t="s">
        <v>58</v>
      </c>
      <c r="AE9" s="484"/>
      <c r="AF9" s="484" t="s">
        <v>59</v>
      </c>
      <c r="AG9" s="484"/>
      <c r="AH9" s="484" t="s">
        <v>60</v>
      </c>
      <c r="AI9" s="506"/>
      <c r="AJ9" s="25"/>
      <c r="AK9" s="25"/>
      <c r="AL9" s="25"/>
      <c r="AM9" s="25"/>
      <c r="AN9" s="25"/>
      <c r="AO9" s="14"/>
    </row>
    <row r="10" spans="2:35" ht="125.25" customHeight="1" thickBot="1">
      <c r="B10" s="487"/>
      <c r="C10" s="490"/>
      <c r="D10" s="495"/>
      <c r="E10" s="504"/>
      <c r="F10" s="366" t="s">
        <v>111</v>
      </c>
      <c r="G10" s="227" t="s">
        <v>110</v>
      </c>
      <c r="H10" s="367" t="s">
        <v>111</v>
      </c>
      <c r="I10" s="227" t="s">
        <v>110</v>
      </c>
      <c r="J10" s="367" t="s">
        <v>111</v>
      </c>
      <c r="K10" s="227" t="s">
        <v>110</v>
      </c>
      <c r="L10" s="367" t="s">
        <v>111</v>
      </c>
      <c r="M10" s="227" t="s">
        <v>110</v>
      </c>
      <c r="N10" s="367" t="s">
        <v>111</v>
      </c>
      <c r="O10" s="227" t="s">
        <v>110</v>
      </c>
      <c r="P10" s="367" t="s">
        <v>111</v>
      </c>
      <c r="Q10" s="227" t="s">
        <v>110</v>
      </c>
      <c r="R10" s="367" t="s">
        <v>111</v>
      </c>
      <c r="S10" s="227" t="s">
        <v>110</v>
      </c>
      <c r="T10" s="367" t="s">
        <v>111</v>
      </c>
      <c r="U10" s="173" t="s">
        <v>110</v>
      </c>
      <c r="V10" s="368" t="s">
        <v>111</v>
      </c>
      <c r="W10" s="369" t="s">
        <v>110</v>
      </c>
      <c r="X10" s="370" t="s">
        <v>111</v>
      </c>
      <c r="Y10" s="369" t="s">
        <v>110</v>
      </c>
      <c r="Z10" s="370" t="s">
        <v>111</v>
      </c>
      <c r="AA10" s="369" t="s">
        <v>110</v>
      </c>
      <c r="AB10" s="370" t="s">
        <v>111</v>
      </c>
      <c r="AC10" s="369" t="s">
        <v>110</v>
      </c>
      <c r="AD10" s="370" t="s">
        <v>111</v>
      </c>
      <c r="AE10" s="369" t="s">
        <v>110</v>
      </c>
      <c r="AF10" s="370" t="s">
        <v>111</v>
      </c>
      <c r="AG10" s="369" t="s">
        <v>110</v>
      </c>
      <c r="AH10" s="370" t="s">
        <v>111</v>
      </c>
      <c r="AI10" s="207" t="s">
        <v>110</v>
      </c>
    </row>
    <row r="11" spans="2:35" ht="13.5" thickBot="1">
      <c r="B11" s="84" t="s">
        <v>40</v>
      </c>
      <c r="C11" s="85" t="s">
        <v>41</v>
      </c>
      <c r="D11" s="84">
        <v>1</v>
      </c>
      <c r="E11" s="103">
        <v>2</v>
      </c>
      <c r="F11" s="84">
        <v>3</v>
      </c>
      <c r="G11" s="102">
        <v>4</v>
      </c>
      <c r="H11" s="102">
        <v>5</v>
      </c>
      <c r="I11" s="102">
        <v>6</v>
      </c>
      <c r="J11" s="102">
        <v>7</v>
      </c>
      <c r="K11" s="102">
        <v>8</v>
      </c>
      <c r="L11" s="102">
        <v>9</v>
      </c>
      <c r="M11" s="102">
        <v>10</v>
      </c>
      <c r="N11" s="102">
        <v>11</v>
      </c>
      <c r="O11" s="102">
        <v>12</v>
      </c>
      <c r="P11" s="102">
        <v>13</v>
      </c>
      <c r="Q11" s="102">
        <v>14</v>
      </c>
      <c r="R11" s="102">
        <v>15</v>
      </c>
      <c r="S11" s="102">
        <v>16</v>
      </c>
      <c r="T11" s="102">
        <v>17</v>
      </c>
      <c r="U11" s="103">
        <v>18</v>
      </c>
      <c r="V11" s="84">
        <v>19</v>
      </c>
      <c r="W11" s="102">
        <v>20</v>
      </c>
      <c r="X11" s="102">
        <v>21</v>
      </c>
      <c r="Y11" s="102">
        <v>22</v>
      </c>
      <c r="Z11" s="102">
        <v>23</v>
      </c>
      <c r="AA11" s="102">
        <v>24</v>
      </c>
      <c r="AB11" s="102">
        <v>25</v>
      </c>
      <c r="AC11" s="102">
        <v>26</v>
      </c>
      <c r="AD11" s="102">
        <v>27</v>
      </c>
      <c r="AE11" s="102">
        <v>28</v>
      </c>
      <c r="AF11" s="102">
        <v>29</v>
      </c>
      <c r="AG11" s="102">
        <v>30</v>
      </c>
      <c r="AH11" s="102">
        <v>31</v>
      </c>
      <c r="AI11" s="103">
        <v>32</v>
      </c>
    </row>
    <row r="12" spans="2:37" ht="26.25" customHeight="1">
      <c r="B12" s="30">
        <v>1</v>
      </c>
      <c r="C12" s="105" t="s">
        <v>12</v>
      </c>
      <c r="D12" s="210">
        <f>F12+H12+J12+L12+N12+P12+R12+T12+V12+X12+Z12+AB12+AD12+AF12+AH12</f>
        <v>285367</v>
      </c>
      <c r="E12" s="211">
        <f>G12+I12+K12+M12+O12+Q12+S12+U12+W12+Y12+AA12+AC12+AE12+AG12+AI12</f>
        <v>136354</v>
      </c>
      <c r="F12" s="44">
        <f>SUM(F13:F29)</f>
        <v>139345</v>
      </c>
      <c r="G12" s="45">
        <f aca="true" t="shared" si="0" ref="G12:AH12">SUM(G13:G29)</f>
        <v>64962</v>
      </c>
      <c r="H12" s="45">
        <f t="shared" si="0"/>
        <v>85474</v>
      </c>
      <c r="I12" s="45">
        <f t="shared" si="0"/>
        <v>40794</v>
      </c>
      <c r="J12" s="45">
        <f t="shared" si="0"/>
        <v>2711</v>
      </c>
      <c r="K12" s="45">
        <f t="shared" si="0"/>
        <v>803</v>
      </c>
      <c r="L12" s="45">
        <f t="shared" si="0"/>
        <v>774</v>
      </c>
      <c r="M12" s="45">
        <f t="shared" si="0"/>
        <v>243</v>
      </c>
      <c r="N12" s="45">
        <f t="shared" si="0"/>
        <v>26809</v>
      </c>
      <c r="O12" s="45">
        <f t="shared" si="0"/>
        <v>13251</v>
      </c>
      <c r="P12" s="45">
        <f t="shared" si="0"/>
        <v>4656</v>
      </c>
      <c r="Q12" s="45">
        <f t="shared" si="0"/>
        <v>2461</v>
      </c>
      <c r="R12" s="45">
        <f t="shared" si="0"/>
        <v>624</v>
      </c>
      <c r="S12" s="45">
        <f t="shared" si="0"/>
        <v>240</v>
      </c>
      <c r="T12" s="45">
        <f t="shared" si="0"/>
        <v>2295</v>
      </c>
      <c r="U12" s="46">
        <f t="shared" si="0"/>
        <v>535</v>
      </c>
      <c r="V12" s="44">
        <f t="shared" si="0"/>
        <v>22532</v>
      </c>
      <c r="W12" s="45">
        <f t="shared" si="0"/>
        <v>13053</v>
      </c>
      <c r="X12" s="45">
        <f t="shared" si="0"/>
        <v>0</v>
      </c>
      <c r="Y12" s="45">
        <f t="shared" si="0"/>
        <v>0</v>
      </c>
      <c r="Z12" s="45">
        <f t="shared" si="0"/>
        <v>0</v>
      </c>
      <c r="AA12" s="45">
        <f t="shared" si="0"/>
        <v>0</v>
      </c>
      <c r="AB12" s="45">
        <f t="shared" si="0"/>
        <v>0</v>
      </c>
      <c r="AC12" s="45">
        <f t="shared" si="0"/>
        <v>0</v>
      </c>
      <c r="AD12" s="45">
        <f t="shared" si="0"/>
        <v>0</v>
      </c>
      <c r="AE12" s="45">
        <f t="shared" si="0"/>
        <v>0</v>
      </c>
      <c r="AF12" s="45">
        <f t="shared" si="0"/>
        <v>0</v>
      </c>
      <c r="AG12" s="45">
        <f t="shared" si="0"/>
        <v>0</v>
      </c>
      <c r="AH12" s="45">
        <f t="shared" si="0"/>
        <v>147</v>
      </c>
      <c r="AI12" s="46">
        <f>SUM(AI13:AI29)</f>
        <v>12</v>
      </c>
      <c r="AJ12" s="466" t="e">
        <f>IF(AND(#REF!=0,D12=0),"Да",IF(#REF!&lt;=D12,"да","неверно"))</f>
        <v>#REF!</v>
      </c>
      <c r="AK12" s="466" t="e">
        <f>IF(AND(#REF!=0,E12=0),"Да",IF(#REF!&lt;=E12,"да","неверно"))</f>
        <v>#REF!</v>
      </c>
    </row>
    <row r="13" spans="2:37" ht="24" customHeight="1">
      <c r="B13" s="6" t="s">
        <v>22</v>
      </c>
      <c r="C13" s="7" t="s">
        <v>0</v>
      </c>
      <c r="D13" s="212">
        <f aca="true" t="shared" si="1" ref="D13:E41">F13+H13+J13+L13+N13+P13+R13+T13+V13+X13+Z13+AB13+AD13+AF13+AH13</f>
        <v>181257</v>
      </c>
      <c r="E13" s="213">
        <f t="shared" si="1"/>
        <v>95398</v>
      </c>
      <c r="F13" s="294">
        <v>93332</v>
      </c>
      <c r="G13" s="295">
        <v>48007</v>
      </c>
      <c r="H13" s="295">
        <v>39151</v>
      </c>
      <c r="I13" s="295">
        <v>21830</v>
      </c>
      <c r="J13" s="26"/>
      <c r="K13" s="26"/>
      <c r="L13" s="26"/>
      <c r="M13" s="26"/>
      <c r="N13" s="295">
        <v>21991</v>
      </c>
      <c r="O13" s="295">
        <v>10204</v>
      </c>
      <c r="P13" s="295">
        <v>4235</v>
      </c>
      <c r="Q13" s="295">
        <v>2288</v>
      </c>
      <c r="R13" s="295">
        <v>16</v>
      </c>
      <c r="S13" s="295">
        <v>16</v>
      </c>
      <c r="T13" s="299"/>
      <c r="U13" s="296"/>
      <c r="V13" s="294">
        <v>22532</v>
      </c>
      <c r="W13" s="299">
        <v>13053</v>
      </c>
      <c r="X13" s="309"/>
      <c r="Y13" s="309"/>
      <c r="Z13" s="295"/>
      <c r="AA13" s="295"/>
      <c r="AB13" s="299"/>
      <c r="AC13" s="295"/>
      <c r="AD13" s="295"/>
      <c r="AE13" s="295"/>
      <c r="AF13" s="295"/>
      <c r="AG13" s="295"/>
      <c r="AH13" s="295"/>
      <c r="AI13" s="297"/>
      <c r="AJ13" s="466" t="e">
        <f>IF(AND(#REF!=0,D13=0),"Да",IF(#REF!&lt;=D13,"да","неверно"))</f>
        <v>#REF!</v>
      </c>
      <c r="AK13" s="466" t="e">
        <f>IF(AND(#REF!=0,E13=0),"Да",IF(#REF!&lt;=E13,"да","неверно"))</f>
        <v>#REF!</v>
      </c>
    </row>
    <row r="14" spans="2:37" ht="24" customHeight="1">
      <c r="B14" s="8" t="s">
        <v>23</v>
      </c>
      <c r="C14" s="9" t="s">
        <v>8</v>
      </c>
      <c r="D14" s="212">
        <f t="shared" si="1"/>
        <v>14320</v>
      </c>
      <c r="E14" s="213">
        <f t="shared" si="1"/>
        <v>4130</v>
      </c>
      <c r="F14" s="294">
        <v>7708</v>
      </c>
      <c r="G14" s="295">
        <v>2109</v>
      </c>
      <c r="H14" s="295">
        <v>2774</v>
      </c>
      <c r="I14" s="295">
        <v>864</v>
      </c>
      <c r="J14" s="295">
        <v>2163</v>
      </c>
      <c r="K14" s="295">
        <v>678</v>
      </c>
      <c r="L14" s="295">
        <v>774</v>
      </c>
      <c r="M14" s="299">
        <v>243</v>
      </c>
      <c r="N14" s="295">
        <v>132</v>
      </c>
      <c r="O14" s="295">
        <v>51</v>
      </c>
      <c r="P14" s="295">
        <v>120</v>
      </c>
      <c r="Q14" s="295">
        <v>42</v>
      </c>
      <c r="R14" s="295">
        <v>502</v>
      </c>
      <c r="S14" s="295">
        <v>131</v>
      </c>
      <c r="T14" s="295"/>
      <c r="U14" s="297"/>
      <c r="V14" s="294"/>
      <c r="W14" s="295"/>
      <c r="X14" s="295"/>
      <c r="Y14" s="295"/>
      <c r="Z14" s="295"/>
      <c r="AA14" s="295"/>
      <c r="AB14" s="299"/>
      <c r="AC14" s="295"/>
      <c r="AD14" s="295"/>
      <c r="AE14" s="295"/>
      <c r="AF14" s="295"/>
      <c r="AG14" s="295"/>
      <c r="AH14" s="295">
        <v>147</v>
      </c>
      <c r="AI14" s="297">
        <v>12</v>
      </c>
      <c r="AJ14" s="466" t="e">
        <f>IF(AND(#REF!=0,D14=0),"Да",IF(#REF!&lt;=D14,"да","неверно"))</f>
        <v>#REF!</v>
      </c>
      <c r="AK14" s="466" t="e">
        <f>IF(AND(#REF!=0,E14=0),"Да",IF(#REF!&lt;=E14,"да","неверно"))</f>
        <v>#REF!</v>
      </c>
    </row>
    <row r="15" spans="2:37" ht="24">
      <c r="B15" s="8" t="s">
        <v>24</v>
      </c>
      <c r="C15" s="9" t="s">
        <v>9</v>
      </c>
      <c r="D15" s="212">
        <f t="shared" si="1"/>
        <v>0</v>
      </c>
      <c r="E15" s="213">
        <f t="shared" si="1"/>
        <v>0</v>
      </c>
      <c r="F15" s="294"/>
      <c r="G15" s="295"/>
      <c r="H15" s="295"/>
      <c r="I15" s="295"/>
      <c r="J15" s="295"/>
      <c r="K15" s="295"/>
      <c r="L15" s="295"/>
      <c r="M15" s="299"/>
      <c r="N15" s="295"/>
      <c r="O15" s="295"/>
      <c r="P15" s="295"/>
      <c r="Q15" s="295"/>
      <c r="R15" s="295"/>
      <c r="S15" s="295"/>
      <c r="T15" s="295"/>
      <c r="U15" s="297"/>
      <c r="V15" s="294"/>
      <c r="W15" s="295"/>
      <c r="X15" s="295"/>
      <c r="Y15" s="295"/>
      <c r="Z15" s="295"/>
      <c r="AA15" s="295"/>
      <c r="AB15" s="299"/>
      <c r="AC15" s="295"/>
      <c r="AD15" s="295"/>
      <c r="AE15" s="295"/>
      <c r="AF15" s="295"/>
      <c r="AG15" s="295"/>
      <c r="AH15" s="295"/>
      <c r="AI15" s="297"/>
      <c r="AJ15" s="466" t="e">
        <f>IF(AND(#REF!=0,D15=0),"Да",IF(#REF!&lt;=D15,"да","неверно"))</f>
        <v>#REF!</v>
      </c>
      <c r="AK15" s="466" t="e">
        <f>IF(AND(#REF!=0,E15=0),"Да",IF(#REF!&lt;=E15,"да","неверно"))</f>
        <v>#REF!</v>
      </c>
    </row>
    <row r="16" spans="2:37" ht="24">
      <c r="B16" s="8" t="s">
        <v>25</v>
      </c>
      <c r="C16" s="9" t="s">
        <v>1</v>
      </c>
      <c r="D16" s="445">
        <f t="shared" si="1"/>
        <v>0</v>
      </c>
      <c r="E16" s="446">
        <f t="shared" si="1"/>
        <v>0</v>
      </c>
      <c r="F16" s="28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9"/>
      <c r="V16" s="28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9"/>
      <c r="AJ16" s="466" t="e">
        <f>IF(AND(#REF!=0,D16=0),"Да",IF(#REF!&lt;=D16,"да","неверно"))</f>
        <v>#REF!</v>
      </c>
      <c r="AK16" s="466" t="e">
        <f>IF(AND(#REF!=0,E16=0),"Да",IF(#REF!&lt;=E16,"да","неверно"))</f>
        <v>#REF!</v>
      </c>
    </row>
    <row r="17" spans="2:37" ht="24" customHeight="1">
      <c r="B17" s="8" t="s">
        <v>26</v>
      </c>
      <c r="C17" s="9" t="s">
        <v>2</v>
      </c>
      <c r="D17" s="212">
        <f t="shared" si="1"/>
        <v>0</v>
      </c>
      <c r="E17" s="213">
        <f t="shared" si="1"/>
        <v>0</v>
      </c>
      <c r="F17" s="28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9"/>
      <c r="V17" s="294"/>
      <c r="W17" s="295"/>
      <c r="X17" s="295"/>
      <c r="Y17" s="295"/>
      <c r="Z17" s="295"/>
      <c r="AA17" s="295"/>
      <c r="AB17" s="299"/>
      <c r="AC17" s="295"/>
      <c r="AD17" s="295"/>
      <c r="AE17" s="295"/>
      <c r="AF17" s="295"/>
      <c r="AG17" s="295"/>
      <c r="AH17" s="295"/>
      <c r="AI17" s="297"/>
      <c r="AJ17" s="466" t="e">
        <f>IF(AND(#REF!=0,D17=0),"Да",IF(#REF!&lt;=D17,"да","неверно"))</f>
        <v>#REF!</v>
      </c>
      <c r="AK17" s="466" t="e">
        <f>IF(AND(#REF!=0,E17=0),"Да",IF(#REF!&lt;=E17,"да","неверно"))</f>
        <v>#REF!</v>
      </c>
    </row>
    <row r="18" spans="2:37" ht="28.5" customHeight="1">
      <c r="B18" s="8" t="s">
        <v>27</v>
      </c>
      <c r="C18" s="9" t="s">
        <v>10</v>
      </c>
      <c r="D18" s="212">
        <f t="shared" si="1"/>
        <v>0</v>
      </c>
      <c r="E18" s="213">
        <f t="shared" si="1"/>
        <v>0</v>
      </c>
      <c r="F18" s="294"/>
      <c r="G18" s="295"/>
      <c r="H18" s="295"/>
      <c r="I18" s="295"/>
      <c r="J18" s="295"/>
      <c r="K18" s="295"/>
      <c r="L18" s="295"/>
      <c r="M18" s="299"/>
      <c r="N18" s="295"/>
      <c r="O18" s="295"/>
      <c r="P18" s="295"/>
      <c r="Q18" s="295"/>
      <c r="R18" s="295"/>
      <c r="S18" s="295"/>
      <c r="T18" s="26"/>
      <c r="U18" s="29"/>
      <c r="V18" s="298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6"/>
      <c r="AJ18" s="466" t="e">
        <f>IF(AND(#REF!=0,D18=0),"Да",IF(#REF!&lt;=D18,"да","неверно"))</f>
        <v>#REF!</v>
      </c>
      <c r="AK18" s="466" t="e">
        <f>IF(AND(#REF!=0,E18=0),"Да",IF(#REF!&lt;=E18,"да","неверно"))</f>
        <v>#REF!</v>
      </c>
    </row>
    <row r="19" spans="2:37" ht="28.5" customHeight="1">
      <c r="B19" s="8" t="s">
        <v>28</v>
      </c>
      <c r="C19" s="9" t="s">
        <v>61</v>
      </c>
      <c r="D19" s="445">
        <f t="shared" si="1"/>
        <v>0</v>
      </c>
      <c r="E19" s="446">
        <f t="shared" si="1"/>
        <v>0</v>
      </c>
      <c r="F19" s="28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9"/>
      <c r="V19" s="28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9"/>
      <c r="AJ19" s="466" t="e">
        <f>IF(AND(#REF!=0,D19=0),"Да",IF(#REF!&lt;=D19,"да","неверно"))</f>
        <v>#REF!</v>
      </c>
      <c r="AK19" s="466" t="e">
        <f>IF(AND(#REF!=0,E19=0),"Да",IF(#REF!&lt;=E19,"да","неверно"))</f>
        <v>#REF!</v>
      </c>
    </row>
    <row r="20" spans="2:37" ht="21.75" customHeight="1">
      <c r="B20" s="10" t="s">
        <v>29</v>
      </c>
      <c r="C20" s="9" t="s">
        <v>143</v>
      </c>
      <c r="D20" s="212">
        <f t="shared" si="1"/>
        <v>87495</v>
      </c>
      <c r="E20" s="213">
        <f t="shared" si="1"/>
        <v>36291</v>
      </c>
      <c r="F20" s="294">
        <v>38305</v>
      </c>
      <c r="G20" s="295">
        <v>14846</v>
      </c>
      <c r="H20" s="295">
        <v>43549</v>
      </c>
      <c r="I20" s="295">
        <v>18100</v>
      </c>
      <c r="J20" s="295">
        <v>548</v>
      </c>
      <c r="K20" s="295">
        <v>125</v>
      </c>
      <c r="L20" s="299"/>
      <c r="M20" s="299"/>
      <c r="N20" s="295">
        <v>4686</v>
      </c>
      <c r="O20" s="295">
        <v>2996</v>
      </c>
      <c r="P20" s="295">
        <v>301</v>
      </c>
      <c r="Q20" s="295">
        <v>131</v>
      </c>
      <c r="R20" s="295">
        <v>106</v>
      </c>
      <c r="S20" s="295">
        <v>93</v>
      </c>
      <c r="T20" s="26"/>
      <c r="U20" s="29"/>
      <c r="V20" s="298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6"/>
      <c r="AJ20" s="466" t="e">
        <f>IF(AND(#REF!=0,D20=0),"Да",IF(#REF!&lt;=D20,"да","неверно"))</f>
        <v>#REF!</v>
      </c>
      <c r="AK20" s="466" t="e">
        <f>IF(AND(#REF!=0,E20=0),"Да",IF(#REF!&lt;=E20,"да","неверно"))</f>
        <v>#REF!</v>
      </c>
    </row>
    <row r="21" spans="2:37" ht="24">
      <c r="B21" s="8" t="s">
        <v>30</v>
      </c>
      <c r="C21" s="9" t="s">
        <v>3</v>
      </c>
      <c r="D21" s="212">
        <f t="shared" si="1"/>
        <v>2295</v>
      </c>
      <c r="E21" s="213">
        <f t="shared" si="1"/>
        <v>535</v>
      </c>
      <c r="F21" s="28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95">
        <v>2295</v>
      </c>
      <c r="U21" s="296">
        <v>535</v>
      </c>
      <c r="V21" s="298"/>
      <c r="W21" s="299"/>
      <c r="X21" s="299"/>
      <c r="Y21" s="299"/>
      <c r="Z21" s="299"/>
      <c r="AA21" s="299"/>
      <c r="AB21" s="299"/>
      <c r="AC21" s="295"/>
      <c r="AD21" s="295"/>
      <c r="AE21" s="295"/>
      <c r="AF21" s="295"/>
      <c r="AG21" s="295"/>
      <c r="AH21" s="295"/>
      <c r="AI21" s="297"/>
      <c r="AJ21" s="466" t="e">
        <f>IF(AND(#REF!=0,D21=0),"Да",IF(#REF!&lt;=D21,"да","неверно"))</f>
        <v>#REF!</v>
      </c>
      <c r="AK21" s="466" t="e">
        <f>IF(AND(#REF!=0,E21=0),"Да",IF(#REF!&lt;=E21,"да","неверно"))</f>
        <v>#REF!</v>
      </c>
    </row>
    <row r="22" spans="2:37" ht="12.75">
      <c r="B22" s="8" t="s">
        <v>31</v>
      </c>
      <c r="C22" s="9" t="s">
        <v>15</v>
      </c>
      <c r="D22" s="445">
        <f t="shared" si="1"/>
        <v>0</v>
      </c>
      <c r="E22" s="446">
        <f t="shared" si="1"/>
        <v>0</v>
      </c>
      <c r="F22" s="28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9"/>
      <c r="V22" s="28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9"/>
      <c r="AJ22" s="466" t="e">
        <f>IF(AND(#REF!=0,D22=0),"Да",IF(#REF!&lt;=D22,"да","неверно"))</f>
        <v>#REF!</v>
      </c>
      <c r="AK22" s="466" t="e">
        <f>IF(AND(#REF!=0,E22=0),"Да",IF(#REF!&lt;=E22,"да","неверно"))</f>
        <v>#REF!</v>
      </c>
    </row>
    <row r="23" spans="2:37" ht="12.75">
      <c r="B23" s="8" t="s">
        <v>32</v>
      </c>
      <c r="C23" s="9" t="s">
        <v>6</v>
      </c>
      <c r="D23" s="445">
        <f t="shared" si="1"/>
        <v>0</v>
      </c>
      <c r="E23" s="446">
        <f t="shared" si="1"/>
        <v>0</v>
      </c>
      <c r="F23" s="28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9"/>
      <c r="V23" s="28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9"/>
      <c r="AJ23" s="466" t="e">
        <f>IF(AND(#REF!=0,D23=0),"Да",IF(#REF!&lt;=D23,"да","неверно"))</f>
        <v>#REF!</v>
      </c>
      <c r="AK23" s="466" t="e">
        <f>IF(AND(#REF!=0,E23=0),"Да",IF(#REF!&lt;=E23,"да","неверно"))</f>
        <v>#REF!</v>
      </c>
    </row>
    <row r="24" spans="2:37" ht="24">
      <c r="B24" s="8" t="s">
        <v>33</v>
      </c>
      <c r="C24" s="9" t="s">
        <v>7</v>
      </c>
      <c r="D24" s="212">
        <f t="shared" si="1"/>
        <v>0</v>
      </c>
      <c r="E24" s="213">
        <f t="shared" si="1"/>
        <v>0</v>
      </c>
      <c r="F24" s="294"/>
      <c r="G24" s="295"/>
      <c r="H24" s="295"/>
      <c r="I24" s="295"/>
      <c r="J24" s="295"/>
      <c r="K24" s="295"/>
      <c r="L24" s="295"/>
      <c r="M24" s="299"/>
      <c r="N24" s="295"/>
      <c r="O24" s="295"/>
      <c r="P24" s="295"/>
      <c r="Q24" s="295"/>
      <c r="R24" s="295"/>
      <c r="S24" s="295"/>
      <c r="T24" s="295"/>
      <c r="U24" s="297"/>
      <c r="V24" s="294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7"/>
      <c r="AJ24" s="466" t="e">
        <f>IF(AND(#REF!=0,D24=0),"Да",IF(#REF!&lt;=D24,"да","неверно"))</f>
        <v>#REF!</v>
      </c>
      <c r="AK24" s="466" t="e">
        <f>IF(AND(#REF!=0,E24=0),"Да",IF(#REF!&lt;=E24,"да","неверно"))</f>
        <v>#REF!</v>
      </c>
    </row>
    <row r="25" spans="2:37" ht="24">
      <c r="B25" s="8" t="s">
        <v>34</v>
      </c>
      <c r="C25" s="9" t="s">
        <v>4</v>
      </c>
      <c r="D25" s="445">
        <f>F25+H25+J25+L25+N25+P25+R25+T25+V25+X25+Z25+AB25+AD25+AF25+AH25</f>
        <v>0</v>
      </c>
      <c r="E25" s="446">
        <f t="shared" si="1"/>
        <v>0</v>
      </c>
      <c r="F25" s="28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9"/>
      <c r="V25" s="28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9"/>
      <c r="AJ25" s="466" t="e">
        <f>IF(AND(#REF!=0,D25=0),"Да",IF(#REF!&lt;=D25,"да","неверно"))</f>
        <v>#REF!</v>
      </c>
      <c r="AK25" s="466" t="e">
        <f>IF(AND(#REF!=0,E25=0),"Да",IF(#REF!&lt;=E25,"да","неверно"))</f>
        <v>#REF!</v>
      </c>
    </row>
    <row r="26" spans="2:37" ht="12.75">
      <c r="B26" s="8" t="s">
        <v>35</v>
      </c>
      <c r="C26" s="9" t="s">
        <v>11</v>
      </c>
      <c r="D26" s="445">
        <f t="shared" si="1"/>
        <v>0</v>
      </c>
      <c r="E26" s="446">
        <f t="shared" si="1"/>
        <v>0</v>
      </c>
      <c r="F26" s="28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9"/>
      <c r="V26" s="28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9"/>
      <c r="AJ26" s="466" t="e">
        <f>IF(AND(#REF!=0,D26=0),"Да",IF(#REF!&lt;=D26,"да","неверно"))</f>
        <v>#REF!</v>
      </c>
      <c r="AK26" s="466" t="e">
        <f>IF(AND(#REF!=0,E26=0),"Да",IF(#REF!&lt;=E26,"да","неверно"))</f>
        <v>#REF!</v>
      </c>
    </row>
    <row r="27" spans="2:37" ht="12.75">
      <c r="B27" s="11" t="s">
        <v>36</v>
      </c>
      <c r="C27" s="9" t="s">
        <v>43</v>
      </c>
      <c r="D27" s="445">
        <f t="shared" si="1"/>
        <v>0</v>
      </c>
      <c r="E27" s="446">
        <f t="shared" si="1"/>
        <v>0</v>
      </c>
      <c r="F27" s="28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9"/>
      <c r="V27" s="28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9"/>
      <c r="AJ27" s="466" t="e">
        <f>IF(AND(#REF!=0,D27=0),"Да",IF(#REF!&lt;=D27,"да","неверно"))</f>
        <v>#REF!</v>
      </c>
      <c r="AK27" s="466" t="e">
        <f>IF(AND(#REF!=0,E27=0),"Да",IF(#REF!&lt;=E27,"да","неверно"))</f>
        <v>#REF!</v>
      </c>
    </row>
    <row r="28" spans="2:37" ht="39.75" customHeight="1">
      <c r="B28" s="11" t="s">
        <v>37</v>
      </c>
      <c r="C28" s="9" t="s">
        <v>13</v>
      </c>
      <c r="D28" s="445">
        <f t="shared" si="1"/>
        <v>0</v>
      </c>
      <c r="E28" s="446">
        <f t="shared" si="1"/>
        <v>0</v>
      </c>
      <c r="F28" s="28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9"/>
      <c r="V28" s="28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9"/>
      <c r="AJ28" s="466" t="e">
        <f>IF(AND(#REF!=0,D28=0),"Да",IF(#REF!&lt;=D28,"да","неверно"))</f>
        <v>#REF!</v>
      </c>
      <c r="AK28" s="466" t="e">
        <f>IF(AND(#REF!=0,E28=0),"Да",IF(#REF!&lt;=E28,"да","неверно"))</f>
        <v>#REF!</v>
      </c>
    </row>
    <row r="29" spans="2:37" ht="24.75" thickBot="1">
      <c r="B29" s="97" t="s">
        <v>38</v>
      </c>
      <c r="C29" s="109" t="s">
        <v>5</v>
      </c>
      <c r="D29" s="447">
        <f t="shared" si="1"/>
        <v>0</v>
      </c>
      <c r="E29" s="448">
        <f t="shared" si="1"/>
        <v>0</v>
      </c>
      <c r="F29" s="47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9"/>
      <c r="V29" s="47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9"/>
      <c r="AJ29" s="466" t="e">
        <f>IF(AND(#REF!=0,D29=0),"Да",IF(#REF!&lt;=D29,"да","неверно"))</f>
        <v>#REF!</v>
      </c>
      <c r="AK29" s="466" t="e">
        <f>IF(AND(#REF!=0,E29=0),"Да",IF(#REF!&lt;=E29,"да","неверно"))</f>
        <v>#REF!</v>
      </c>
    </row>
    <row r="30" spans="2:37" ht="27.75" customHeight="1" thickBot="1">
      <c r="B30" s="110">
        <v>2</v>
      </c>
      <c r="C30" s="111" t="s">
        <v>46</v>
      </c>
      <c r="D30" s="449">
        <f t="shared" si="1"/>
        <v>0</v>
      </c>
      <c r="E30" s="450">
        <f t="shared" si="1"/>
        <v>0</v>
      </c>
      <c r="F30" s="154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55"/>
      <c r="V30" s="154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55"/>
      <c r="AJ30" s="466" t="e">
        <f>IF(AND(#REF!=0,D30=0),"Да",IF(#REF!&lt;=D30,"да","неверно"))</f>
        <v>#REF!</v>
      </c>
      <c r="AK30" s="466" t="e">
        <f>IF(AND(#REF!=0,E30=0),"Да",IF(#REF!&lt;=E30,"да","неверно"))</f>
        <v>#REF!</v>
      </c>
    </row>
    <row r="31" spans="2:37" ht="24">
      <c r="B31" s="114">
        <v>3</v>
      </c>
      <c r="C31" s="115" t="s">
        <v>17</v>
      </c>
      <c r="D31" s="210">
        <f t="shared" si="1"/>
        <v>0</v>
      </c>
      <c r="E31" s="211">
        <f t="shared" si="1"/>
        <v>0</v>
      </c>
      <c r="F31" s="44">
        <f>SUM(F32:F34)</f>
        <v>0</v>
      </c>
      <c r="G31" s="45">
        <f aca="true" t="shared" si="2" ref="G31:AH31">SUM(G32:G34)</f>
        <v>0</v>
      </c>
      <c r="H31" s="45">
        <f t="shared" si="2"/>
        <v>0</v>
      </c>
      <c r="I31" s="45">
        <f t="shared" si="2"/>
        <v>0</v>
      </c>
      <c r="J31" s="45">
        <f t="shared" si="2"/>
        <v>0</v>
      </c>
      <c r="K31" s="45">
        <f t="shared" si="2"/>
        <v>0</v>
      </c>
      <c r="L31" s="45">
        <f t="shared" si="2"/>
        <v>0</v>
      </c>
      <c r="M31" s="45">
        <f t="shared" si="2"/>
        <v>0</v>
      </c>
      <c r="N31" s="45">
        <f t="shared" si="2"/>
        <v>0</v>
      </c>
      <c r="O31" s="45">
        <f t="shared" si="2"/>
        <v>0</v>
      </c>
      <c r="P31" s="45">
        <f t="shared" si="2"/>
        <v>0</v>
      </c>
      <c r="Q31" s="45">
        <f t="shared" si="2"/>
        <v>0</v>
      </c>
      <c r="R31" s="45">
        <f t="shared" si="2"/>
        <v>0</v>
      </c>
      <c r="S31" s="45">
        <f t="shared" si="2"/>
        <v>0</v>
      </c>
      <c r="T31" s="45">
        <f t="shared" si="2"/>
        <v>0</v>
      </c>
      <c r="U31" s="46">
        <f t="shared" si="2"/>
        <v>0</v>
      </c>
      <c r="V31" s="44">
        <f t="shared" si="2"/>
        <v>0</v>
      </c>
      <c r="W31" s="45">
        <f t="shared" si="2"/>
        <v>0</v>
      </c>
      <c r="X31" s="45">
        <f t="shared" si="2"/>
        <v>0</v>
      </c>
      <c r="Y31" s="45">
        <f t="shared" si="2"/>
        <v>0</v>
      </c>
      <c r="Z31" s="45">
        <f t="shared" si="2"/>
        <v>0</v>
      </c>
      <c r="AA31" s="45">
        <f t="shared" si="2"/>
        <v>0</v>
      </c>
      <c r="AB31" s="45">
        <f t="shared" si="2"/>
        <v>0</v>
      </c>
      <c r="AC31" s="45">
        <f t="shared" si="2"/>
        <v>0</v>
      </c>
      <c r="AD31" s="45">
        <f t="shared" si="2"/>
        <v>0</v>
      </c>
      <c r="AE31" s="45">
        <f t="shared" si="2"/>
        <v>0</v>
      </c>
      <c r="AF31" s="45">
        <f t="shared" si="2"/>
        <v>0</v>
      </c>
      <c r="AG31" s="45">
        <f t="shared" si="2"/>
        <v>0</v>
      </c>
      <c r="AH31" s="45">
        <f t="shared" si="2"/>
        <v>0</v>
      </c>
      <c r="AI31" s="46">
        <f>SUM(AI32:AI34)</f>
        <v>0</v>
      </c>
      <c r="AJ31" s="466" t="e">
        <f>IF(AND(#REF!=0,D31=0),"Да",IF(#REF!&lt;=D31,"да","неверно"))</f>
        <v>#REF!</v>
      </c>
      <c r="AK31" s="466" t="e">
        <f>IF(AND(#REF!=0,E31=0),"Да",IF(#REF!&lt;=E31,"да","неверно"))</f>
        <v>#REF!</v>
      </c>
    </row>
    <row r="32" spans="2:37" ht="12.75">
      <c r="B32" s="18" t="s">
        <v>63</v>
      </c>
      <c r="C32" s="21" t="s">
        <v>44</v>
      </c>
      <c r="D32" s="445">
        <f t="shared" si="1"/>
        <v>0</v>
      </c>
      <c r="E32" s="446">
        <f t="shared" si="1"/>
        <v>0</v>
      </c>
      <c r="F32" s="28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9"/>
      <c r="V32" s="28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9"/>
      <c r="AJ32" s="466" t="e">
        <f>IF(AND(#REF!=0,D32=0),"Да",IF(#REF!&lt;=D32,"да","неверно"))</f>
        <v>#REF!</v>
      </c>
      <c r="AK32" s="466" t="e">
        <f>IF(AND(#REF!=0,E32=0),"Да",IF(#REF!&lt;=E32,"да","неверно"))</f>
        <v>#REF!</v>
      </c>
    </row>
    <row r="33" spans="2:37" ht="12.75">
      <c r="B33" s="18" t="s">
        <v>64</v>
      </c>
      <c r="C33" s="19" t="s">
        <v>45</v>
      </c>
      <c r="D33" s="445">
        <f t="shared" si="1"/>
        <v>0</v>
      </c>
      <c r="E33" s="446">
        <f t="shared" si="1"/>
        <v>0</v>
      </c>
      <c r="F33" s="28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9"/>
      <c r="V33" s="28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9"/>
      <c r="AJ33" s="466" t="e">
        <f>IF(AND(#REF!=0,D33=0),"Да",IF(#REF!&lt;=D33,"да","неверно"))</f>
        <v>#REF!</v>
      </c>
      <c r="AK33" s="466" t="e">
        <f>IF(AND(#REF!=0,E33=0),"Да",IF(#REF!&lt;=E33,"да","неверно"))</f>
        <v>#REF!</v>
      </c>
    </row>
    <row r="34" spans="2:37" ht="13.5" thickBot="1">
      <c r="B34" s="116" t="s">
        <v>65</v>
      </c>
      <c r="C34" s="117" t="s">
        <v>43</v>
      </c>
      <c r="D34" s="447">
        <f t="shared" si="1"/>
        <v>0</v>
      </c>
      <c r="E34" s="448">
        <f t="shared" si="1"/>
        <v>0</v>
      </c>
      <c r="F34" s="47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9"/>
      <c r="V34" s="47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9"/>
      <c r="AJ34" s="466" t="e">
        <f>IF(AND(#REF!=0,D34=0),"Да",IF(#REF!&lt;=D34,"да","неверно"))</f>
        <v>#REF!</v>
      </c>
      <c r="AK34" s="466" t="e">
        <f>IF(AND(#REF!=0,E34=0),"Да",IF(#REF!&lt;=E34,"да","неверно"))</f>
        <v>#REF!</v>
      </c>
    </row>
    <row r="35" spans="2:37" ht="24.75" thickBot="1">
      <c r="B35" s="94">
        <v>4</v>
      </c>
      <c r="C35" s="120" t="s">
        <v>18</v>
      </c>
      <c r="D35" s="214">
        <f t="shared" si="1"/>
        <v>0</v>
      </c>
      <c r="E35" s="215">
        <f t="shared" si="1"/>
        <v>0</v>
      </c>
      <c r="F35" s="303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60"/>
      <c r="U35" s="58"/>
      <c r="V35" s="303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0"/>
      <c r="AJ35" s="466" t="e">
        <f>IF(AND(#REF!=0,D35=0),"Да",IF(#REF!&lt;=D35,"да","неверно"))</f>
        <v>#REF!</v>
      </c>
      <c r="AK35" s="466" t="e">
        <f>IF(AND(#REF!=0,E35=0),"Да",IF(#REF!&lt;=E35,"да","неверно"))</f>
        <v>#REF!</v>
      </c>
    </row>
    <row r="36" spans="2:37" ht="24.75" thickBot="1">
      <c r="B36" s="121">
        <v>5</v>
      </c>
      <c r="C36" s="120" t="s">
        <v>19</v>
      </c>
      <c r="D36" s="214">
        <f t="shared" si="1"/>
        <v>0</v>
      </c>
      <c r="E36" s="215">
        <f t="shared" si="1"/>
        <v>0</v>
      </c>
      <c r="F36" s="311"/>
      <c r="G36" s="312"/>
      <c r="H36" s="312"/>
      <c r="I36" s="312"/>
      <c r="J36" s="60"/>
      <c r="K36" s="60"/>
      <c r="L36" s="312"/>
      <c r="M36" s="312"/>
      <c r="N36" s="312"/>
      <c r="O36" s="312"/>
      <c r="P36" s="312"/>
      <c r="Q36" s="312"/>
      <c r="R36" s="312"/>
      <c r="S36" s="312"/>
      <c r="T36" s="304"/>
      <c r="U36" s="300"/>
      <c r="V36" s="303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0"/>
      <c r="AJ36" s="466" t="e">
        <f>IF(AND(#REF!=0,D36=0),"Да",IF(#REF!&lt;=D36,"да","неверно"))</f>
        <v>#REF!</v>
      </c>
      <c r="AK36" s="466" t="e">
        <f>IF(AND(#REF!=0,E36=0),"Да",IF(#REF!&lt;=E36,"да","неверно"))</f>
        <v>#REF!</v>
      </c>
    </row>
    <row r="37" spans="2:37" ht="13.5" thickBot="1">
      <c r="B37" s="121">
        <v>6</v>
      </c>
      <c r="C37" s="120" t="s">
        <v>20</v>
      </c>
      <c r="D37" s="214">
        <f t="shared" si="1"/>
        <v>0</v>
      </c>
      <c r="E37" s="215">
        <f t="shared" si="1"/>
        <v>0</v>
      </c>
      <c r="F37" s="311"/>
      <c r="G37" s="312"/>
      <c r="H37" s="312"/>
      <c r="I37" s="312"/>
      <c r="J37" s="304"/>
      <c r="K37" s="304"/>
      <c r="L37" s="312"/>
      <c r="M37" s="312"/>
      <c r="N37" s="312"/>
      <c r="O37" s="312"/>
      <c r="P37" s="312"/>
      <c r="Q37" s="312"/>
      <c r="R37" s="312"/>
      <c r="S37" s="312"/>
      <c r="T37" s="60"/>
      <c r="U37" s="58"/>
      <c r="V37" s="59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58"/>
      <c r="AJ37" s="466" t="e">
        <f>IF(AND(#REF!=0,D37=0),"Да",IF(#REF!&lt;=D37,"да","неверно"))</f>
        <v>#REF!</v>
      </c>
      <c r="AK37" s="466" t="e">
        <f>IF(AND(#REF!=0,E37=0),"Да",IF(#REF!&lt;=E37,"да","неверно"))</f>
        <v>#REF!</v>
      </c>
    </row>
    <row r="38" spans="2:37" ht="13.5" thickBot="1">
      <c r="B38" s="121">
        <v>7</v>
      </c>
      <c r="C38" s="120" t="s">
        <v>42</v>
      </c>
      <c r="D38" s="214">
        <f t="shared" si="1"/>
        <v>0</v>
      </c>
      <c r="E38" s="215">
        <f t="shared" si="1"/>
        <v>0</v>
      </c>
      <c r="F38" s="311"/>
      <c r="G38" s="312"/>
      <c r="H38" s="312"/>
      <c r="I38" s="312"/>
      <c r="J38" s="304"/>
      <c r="K38" s="304"/>
      <c r="L38" s="312"/>
      <c r="M38" s="312"/>
      <c r="N38" s="312"/>
      <c r="O38" s="312"/>
      <c r="P38" s="312"/>
      <c r="Q38" s="312"/>
      <c r="R38" s="312"/>
      <c r="S38" s="312"/>
      <c r="T38" s="60"/>
      <c r="U38" s="58"/>
      <c r="V38" s="59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58"/>
      <c r="AJ38" s="466" t="e">
        <f>IF(AND(#REF!=0,D38=0),"Да",IF(#REF!&lt;=D38,"да","неверно"))</f>
        <v>#REF!</v>
      </c>
      <c r="AK38" s="466" t="e">
        <f>IF(AND(#REF!=0,E38=0),"Да",IF(#REF!&lt;=E38,"да","неверно"))</f>
        <v>#REF!</v>
      </c>
    </row>
    <row r="39" spans="2:37" ht="20.25" customHeight="1" thickBot="1">
      <c r="B39" s="121">
        <v>8</v>
      </c>
      <c r="C39" s="120" t="s">
        <v>21</v>
      </c>
      <c r="D39" s="451">
        <f t="shared" si="1"/>
        <v>0</v>
      </c>
      <c r="E39" s="452">
        <f t="shared" si="1"/>
        <v>0</v>
      </c>
      <c r="F39" s="59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58"/>
      <c r="V39" s="59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58"/>
      <c r="AJ39" s="466" t="e">
        <f>IF(AND(#REF!=0,D39=0),"Да",IF(#REF!&lt;=D39,"да","неверно"))</f>
        <v>#REF!</v>
      </c>
      <c r="AK39" s="466" t="e">
        <f>IF(AND(#REF!=0,E39=0),"Да",IF(#REF!&lt;=E39,"да","неверно"))</f>
        <v>#REF!</v>
      </c>
    </row>
    <row r="40" spans="2:37" ht="5.25" customHeight="1" hidden="1" thickBot="1">
      <c r="B40" s="121">
        <v>9</v>
      </c>
      <c r="C40" s="120" t="s">
        <v>62</v>
      </c>
      <c r="D40" s="214">
        <f t="shared" si="1"/>
        <v>0</v>
      </c>
      <c r="E40" s="215">
        <f t="shared" si="1"/>
        <v>0</v>
      </c>
      <c r="F40" s="303"/>
      <c r="G40" s="304"/>
      <c r="H40" s="304"/>
      <c r="I40" s="304"/>
      <c r="J40" s="60"/>
      <c r="K40" s="60"/>
      <c r="L40" s="60"/>
      <c r="M40" s="60"/>
      <c r="N40" s="304"/>
      <c r="O40" s="304"/>
      <c r="P40" s="304"/>
      <c r="Q40" s="304"/>
      <c r="R40" s="304"/>
      <c r="S40" s="304"/>
      <c r="T40" s="60"/>
      <c r="U40" s="58"/>
      <c r="V40" s="165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58"/>
      <c r="AJ40" s="466" t="e">
        <f>IF(AND(#REF!=0,D40=0),"Да",IF(#REF!&lt;=D40,"да","неверно"))</f>
        <v>#REF!</v>
      </c>
      <c r="AK40" s="466" t="e">
        <f>IF(AND(#REF!=0,E40=0),"Да",IF(#REF!&lt;=E40,"да","неверно"))</f>
        <v>#REF!</v>
      </c>
    </row>
    <row r="41" spans="2:36" s="17" customFormat="1" ht="15.75" customHeight="1" hidden="1" thickBot="1">
      <c r="B41" s="118">
        <v>10</v>
      </c>
      <c r="C41" s="119" t="s">
        <v>88</v>
      </c>
      <c r="D41" s="216">
        <f>F41+H41+J41+L41+N41+P41+R41+T41+V41+X41+Z41+AB41+AD41+AF41+AH41</f>
        <v>0</v>
      </c>
      <c r="E41" s="217">
        <f t="shared" si="1"/>
        <v>0</v>
      </c>
      <c r="F41" s="125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4"/>
      <c r="V41" s="122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4"/>
      <c r="AJ41" s="1" t="e">
        <f>IF(AND(#REF!=0,D41=0),"Да",IF(#REF!&lt;=D41,"да","неверно"))</f>
        <v>#REF!</v>
      </c>
    </row>
    <row r="42" spans="2:34" s="17" customFormat="1" ht="18" customHeight="1">
      <c r="B42" s="22"/>
      <c r="C42" s="23" t="s">
        <v>118</v>
      </c>
      <c r="D42" s="281">
        <f>F14+H14+J14+L14+N14+P14+R14+F15+H15+J15+L15+N15+P15+R15+F18+H18+J18+L18+N18+P18+R18+J17+N17+F24+H24+J24+L24+N24+P24+R24+F36+H36+L36+N36+P36+R36</f>
        <v>14173</v>
      </c>
      <c r="E42" s="281">
        <f>G14+I14+K14+M14+O14+Q14+S14+G15+I15+K15+M15+O15+Q15+S15+G18+I18+K18+M18+O18+Q18+K17+O17+G24+I24+K24+M24+O24+Q24+S24+G36+I36+M36+O36+Q36+S36</f>
        <v>4118</v>
      </c>
      <c r="F42" s="20">
        <f>F14+F15+F18</f>
        <v>7708</v>
      </c>
      <c r="G42" s="20">
        <f aca="true" t="shared" si="3" ref="G42:U42">G12+G37+G38+G39+K43</f>
        <v>64962</v>
      </c>
      <c r="H42" s="20">
        <f t="shared" si="3"/>
        <v>85474</v>
      </c>
      <c r="I42" s="20">
        <f t="shared" si="3"/>
        <v>40794</v>
      </c>
      <c r="J42" s="20">
        <f t="shared" si="3"/>
        <v>2711</v>
      </c>
      <c r="K42" s="20">
        <f t="shared" si="3"/>
        <v>803</v>
      </c>
      <c r="L42" s="20">
        <f t="shared" si="3"/>
        <v>774</v>
      </c>
      <c r="M42" s="20">
        <f t="shared" si="3"/>
        <v>243</v>
      </c>
      <c r="N42" s="20">
        <f t="shared" si="3"/>
        <v>26809</v>
      </c>
      <c r="O42" s="20">
        <f t="shared" si="3"/>
        <v>13251</v>
      </c>
      <c r="P42" s="20">
        <f t="shared" si="3"/>
        <v>4656</v>
      </c>
      <c r="Q42" s="20">
        <f t="shared" si="3"/>
        <v>2461</v>
      </c>
      <c r="R42" s="20">
        <f t="shared" si="3"/>
        <v>624</v>
      </c>
      <c r="S42" s="20">
        <f t="shared" si="3"/>
        <v>240</v>
      </c>
      <c r="T42" s="20">
        <f t="shared" si="3"/>
        <v>2295</v>
      </c>
      <c r="U42" s="20">
        <f t="shared" si="3"/>
        <v>535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  <row r="43" spans="3:34" s="17" customFormat="1" ht="19.5" customHeight="1">
      <c r="C43" s="279" t="s">
        <v>44</v>
      </c>
      <c r="D43" s="282">
        <f>F37+F38+H37+H38+J37+J38+L37+L38+N37+N38+P37+P38+R37+R38+F20+H20+J20+L20+N20+P20+R20+F35+H35+J35+L35+N35+P35+R35</f>
        <v>87495</v>
      </c>
      <c r="E43" s="282">
        <f>G37+G38+I37+I38+K37+K38+M37+M38+O37+O38+Q37+Q38+S37+S38+G20+I20+K20+M20+O20+Q20+S20+G35+I35+K35+M35+O35+Q35+S35</f>
        <v>36291</v>
      </c>
      <c r="M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</row>
    <row r="44" spans="3:5" ht="17.25" customHeight="1">
      <c r="C44" s="279" t="s">
        <v>119</v>
      </c>
      <c r="D44" s="283">
        <f>F13+H13+N13+P13+R13+F40+H40+N40+P40+R40</f>
        <v>158725</v>
      </c>
      <c r="E44" s="283">
        <f>G13+I13+O13+Q13+S13+G40+I40+O40+Q40+S40</f>
        <v>82345</v>
      </c>
    </row>
    <row r="45" spans="3:11" ht="12.75">
      <c r="C45" s="50"/>
      <c r="D45" s="51"/>
      <c r="E45" s="51"/>
      <c r="G45" s="55"/>
      <c r="H45" s="55"/>
      <c r="I45" s="55"/>
      <c r="J45" s="55"/>
      <c r="K45" s="52"/>
    </row>
    <row r="46" spans="3:11" ht="12.75">
      <c r="C46" s="50"/>
      <c r="D46" s="51"/>
      <c r="E46" s="51"/>
      <c r="G46" s="55"/>
      <c r="H46" s="55"/>
      <c r="I46" s="55"/>
      <c r="J46" s="55"/>
      <c r="K46" s="52"/>
    </row>
    <row r="47" spans="3:11" ht="12.75">
      <c r="C47" s="50"/>
      <c r="D47" s="293"/>
      <c r="E47" s="293"/>
      <c r="F47" s="62"/>
      <c r="G47" s="62"/>
      <c r="H47" s="62"/>
      <c r="I47" s="55"/>
      <c r="J47" s="55"/>
      <c r="K47" s="52"/>
    </row>
    <row r="48" spans="3:20" ht="12.75">
      <c r="C48" s="50"/>
      <c r="D48" s="77" t="e">
        <f>IF(AND(#REF!=0,D12=0),"Да",IF(#REF!&lt;=D12,"да","не верно"))</f>
        <v>#REF!</v>
      </c>
      <c r="E48" s="77" t="e">
        <f>IF(AND(#REF!=0,E12=0),"Да",IF(#REF!&lt;=E12,"да","не верно"))</f>
        <v>#REF!</v>
      </c>
      <c r="F48" s="77">
        <f>IF(D12&gt;=E12,"","не верно")</f>
      </c>
      <c r="G48" s="453"/>
      <c r="H48" s="17"/>
      <c r="I48" s="78"/>
      <c r="J48" s="17"/>
      <c r="K48" s="52"/>
      <c r="L48" s="17"/>
      <c r="M48" s="17"/>
      <c r="N48" s="17"/>
      <c r="O48" s="17"/>
      <c r="P48" s="17"/>
      <c r="Q48" s="17"/>
      <c r="R48" s="17"/>
      <c r="S48" s="17"/>
      <c r="T48" s="17"/>
    </row>
    <row r="49" spans="3:10" ht="12.75">
      <c r="C49" s="50"/>
      <c r="D49" s="77" t="e">
        <f>IF(AND(#REF!=0,D13=0),"Да",IF(#REF!&lt;=D13,"да","не верно"))</f>
        <v>#REF!</v>
      </c>
      <c r="E49" s="77" t="e">
        <f>IF(AND(#REF!=0,E13=0),"Да",IF(#REF!&lt;=E13,"да","не верно"))</f>
        <v>#REF!</v>
      </c>
      <c r="F49" s="77">
        <f aca="true" t="shared" si="4" ref="F49:F75">IF(D13&gt;=E13,"","не верно")</f>
      </c>
      <c r="G49" s="40"/>
      <c r="H49" s="40"/>
      <c r="I49" s="40"/>
      <c r="J49" s="40"/>
    </row>
    <row r="50" spans="3:6" ht="12.75">
      <c r="C50" s="50"/>
      <c r="D50" s="77" t="e">
        <f>IF(AND(#REF!=0,D14=0),"Да",IF(#REF!&lt;=D14,"да","не верно"))</f>
        <v>#REF!</v>
      </c>
      <c r="E50" s="77" t="e">
        <f>IF(AND(#REF!=0,E14=0),"Да",IF(#REF!&lt;=E14,"да","не верно"))</f>
        <v>#REF!</v>
      </c>
      <c r="F50" s="77">
        <f t="shared" si="4"/>
      </c>
    </row>
    <row r="51" spans="3:6" ht="12.75">
      <c r="C51" s="50"/>
      <c r="D51" s="77" t="e">
        <f>IF(AND(#REF!=0,D15=0),"Да",IF(#REF!&lt;=D15,"да","не верно"))</f>
        <v>#REF!</v>
      </c>
      <c r="E51" s="77" t="e">
        <f>IF(AND(#REF!=0,E15=0),"Да",IF(#REF!&lt;=E15,"да","не верно"))</f>
        <v>#REF!</v>
      </c>
      <c r="F51" s="77">
        <f t="shared" si="4"/>
      </c>
    </row>
    <row r="52" spans="2:6" s="17" customFormat="1" ht="13.5" customHeight="1">
      <c r="B52" s="22"/>
      <c r="C52" s="23"/>
      <c r="D52" s="77" t="e">
        <f>IF(AND(#REF!=0,D16=0),"Да",IF(#REF!&lt;=D16,"да","не верно"))</f>
        <v>#REF!</v>
      </c>
      <c r="E52" s="77" t="e">
        <f>IF(AND(#REF!=0,E16=0),"Да",IF(#REF!&lt;=E16,"да","не верно"))</f>
        <v>#REF!</v>
      </c>
      <c r="F52" s="77">
        <f t="shared" si="4"/>
      </c>
    </row>
    <row r="53" spans="4:6" ht="12.75">
      <c r="D53" s="77" t="e">
        <f>IF(AND(#REF!=0,D17=0),"Да",IF(#REF!&lt;=D17,"да","не верно"))</f>
        <v>#REF!</v>
      </c>
      <c r="E53" s="77" t="e">
        <f>IF(AND(#REF!=0,E17=0),"Да",IF(#REF!&lt;=E17,"да","не верно"))</f>
        <v>#REF!</v>
      </c>
      <c r="F53" s="77">
        <f t="shared" si="4"/>
      </c>
    </row>
    <row r="54" spans="4:6" ht="12.75">
      <c r="D54" s="77" t="e">
        <f>IF(AND(#REF!=0,D18=0),"Да",IF(#REF!&lt;=D18,"да","не верно"))</f>
        <v>#REF!</v>
      </c>
      <c r="E54" s="77" t="e">
        <f>IF(AND(#REF!=0,E18=0),"Да",IF(#REF!&lt;=E18,"да","не верно"))</f>
        <v>#REF!</v>
      </c>
      <c r="F54" s="77">
        <f t="shared" si="4"/>
      </c>
    </row>
    <row r="55" spans="4:6" ht="12.75">
      <c r="D55" s="77" t="e">
        <f>IF(AND(#REF!=0,D19=0),"Да",IF(#REF!&lt;=D19,"да","не верно"))</f>
        <v>#REF!</v>
      </c>
      <c r="E55" s="77" t="e">
        <f>IF(AND(#REF!=0,E19=0),"Да",IF(#REF!&lt;=E19,"да","не верно"))</f>
        <v>#REF!</v>
      </c>
      <c r="F55" s="77">
        <f t="shared" si="4"/>
      </c>
    </row>
    <row r="56" spans="4:6" ht="12.75" customHeight="1">
      <c r="D56" s="77" t="e">
        <f>IF(AND(#REF!=0,D20=0),"Да",IF(#REF!&lt;=D20,"да","не верно"))</f>
        <v>#REF!</v>
      </c>
      <c r="E56" s="77" t="e">
        <f>IF(AND(#REF!=0,E20=0),"Да",IF(#REF!&lt;=E20,"да","не верно"))</f>
        <v>#REF!</v>
      </c>
      <c r="F56" s="77">
        <f t="shared" si="4"/>
      </c>
    </row>
    <row r="57" spans="3:35" ht="12.75" customHeight="1">
      <c r="C57" s="13"/>
      <c r="D57" s="77" t="e">
        <f>IF(AND(#REF!=0,D21=0),"Да",IF(#REF!&lt;=D21,"да","не верно"))</f>
        <v>#REF!</v>
      </c>
      <c r="E57" s="77" t="e">
        <f>IF(AND(#REF!=0,E21=0),"Да",IF(#REF!&lt;=E21,"да","не верно"))</f>
        <v>#REF!</v>
      </c>
      <c r="F57" s="77">
        <f t="shared" si="4"/>
      </c>
      <c r="G57" s="34"/>
      <c r="H57" s="34"/>
      <c r="I57" s="3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3:35" ht="12.75">
      <c r="C58" s="13"/>
      <c r="D58" s="77" t="e">
        <f>IF(AND(#REF!=0,D22=0),"Да",IF(#REF!&lt;=D22,"да","не верно"))</f>
        <v>#REF!</v>
      </c>
      <c r="E58" s="77" t="e">
        <f>IF(AND(#REF!=0,E22=0),"Да",IF(#REF!&lt;=E22,"да","не верно"))</f>
        <v>#REF!</v>
      </c>
      <c r="F58" s="77">
        <f t="shared" si="4"/>
      </c>
      <c r="G58" s="15"/>
      <c r="H58" s="15"/>
      <c r="I58" s="15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3:35" ht="12.75" customHeight="1">
      <c r="C59" s="13"/>
      <c r="D59" s="77" t="e">
        <f>IF(AND(#REF!=0,D23=0),"Да",IF(#REF!&lt;=D23,"да","не верно"))</f>
        <v>#REF!</v>
      </c>
      <c r="E59" s="77" t="e">
        <f>IF(AND(#REF!=0,E23=0),"Да",IF(#REF!&lt;=E23,"да","не верно"))</f>
        <v>#REF!</v>
      </c>
      <c r="F59" s="77">
        <f t="shared" si="4"/>
      </c>
      <c r="G59" s="3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3:6" ht="12.75">
      <c r="C60" s="14"/>
      <c r="D60" s="77" t="e">
        <f>IF(AND(#REF!=0,D24=0),"Да",IF(#REF!&lt;=D24,"да","не верно"))</f>
        <v>#REF!</v>
      </c>
      <c r="E60" s="77" t="e">
        <f>IF(AND(#REF!=0,E24=0),"Да",IF(#REF!&lt;=E24,"да","не верно"))</f>
        <v>#REF!</v>
      </c>
      <c r="F60" s="77">
        <f t="shared" si="4"/>
      </c>
    </row>
    <row r="61" spans="3:6" ht="12.75">
      <c r="C61" s="14"/>
      <c r="D61" s="77" t="e">
        <f>IF(AND(#REF!=0,D25=0),"Да",IF(#REF!&lt;=D25,"да","не верно"))</f>
        <v>#REF!</v>
      </c>
      <c r="E61" s="77" t="e">
        <f>IF(AND(#REF!=0,E25=0),"Да",IF(#REF!&lt;=E25,"да","не верно"))</f>
        <v>#REF!</v>
      </c>
      <c r="F61" s="77">
        <f t="shared" si="4"/>
      </c>
    </row>
    <row r="62" spans="3:6" ht="12.75" customHeight="1">
      <c r="C62" s="14"/>
      <c r="D62" s="77" t="e">
        <f>IF(AND(#REF!=0,D26=0),"Да",IF(#REF!&lt;=D26,"да","не верно"))</f>
        <v>#REF!</v>
      </c>
      <c r="E62" s="77" t="e">
        <f>IF(AND(#REF!=0,E26=0),"Да",IF(#REF!&lt;=E26,"да","не верно"))</f>
        <v>#REF!</v>
      </c>
      <c r="F62" s="77">
        <f t="shared" si="4"/>
      </c>
    </row>
    <row r="63" spans="3:6" ht="12.75">
      <c r="C63" s="14"/>
      <c r="D63" s="77" t="e">
        <f>IF(AND(#REF!=0,D27=0),"Да",IF(#REF!&lt;=D27,"да","не верно"))</f>
        <v>#REF!</v>
      </c>
      <c r="E63" s="77" t="e">
        <f>IF(AND(#REF!=0,E27=0),"Да",IF(#REF!&lt;=E27,"да","не верно"))</f>
        <v>#REF!</v>
      </c>
      <c r="F63" s="77">
        <f t="shared" si="4"/>
      </c>
    </row>
    <row r="64" spans="4:6" ht="12.75">
      <c r="D64" s="77" t="e">
        <f>IF(AND(#REF!=0,D28=0),"Да",IF(#REF!&lt;=D28,"да","не верно"))</f>
        <v>#REF!</v>
      </c>
      <c r="E64" s="77" t="e">
        <f>IF(AND(#REF!=0,E28=0),"Да",IF(#REF!&lt;=E28,"да","не верно"))</f>
        <v>#REF!</v>
      </c>
      <c r="F64" s="77">
        <f t="shared" si="4"/>
      </c>
    </row>
    <row r="65" spans="2:6" ht="12.75">
      <c r="B65" s="16"/>
      <c r="D65" s="77" t="e">
        <f>IF(AND(#REF!=0,D29=0),"Да",IF(#REF!&lt;=D29,"да","не верно"))</f>
        <v>#REF!</v>
      </c>
      <c r="E65" s="77" t="e">
        <f>IF(AND(#REF!=0,E29=0),"Да",IF(#REF!&lt;=E29,"да","не верно"))</f>
        <v>#REF!</v>
      </c>
      <c r="F65" s="77">
        <f t="shared" si="4"/>
      </c>
    </row>
    <row r="66" spans="4:6" ht="12.75">
      <c r="D66" s="77" t="e">
        <f>IF(AND(#REF!=0,D30=0),"Да",IF(#REF!&lt;=D30,"да","не верно"))</f>
        <v>#REF!</v>
      </c>
      <c r="E66" s="77" t="e">
        <f>IF(AND(#REF!=0,E30=0),"Да",IF(#REF!&lt;=E30,"да","не верно"))</f>
        <v>#REF!</v>
      </c>
      <c r="F66" s="77">
        <f t="shared" si="4"/>
      </c>
    </row>
    <row r="67" spans="4:6" ht="12.75">
      <c r="D67" s="77" t="e">
        <f>IF(AND(#REF!=0,D31=0),"Да",IF(#REF!&lt;=D31,"да","не верно"))</f>
        <v>#REF!</v>
      </c>
      <c r="E67" s="77" t="e">
        <f>IF(AND(#REF!=0,E31=0),"Да",IF(#REF!&lt;=E31,"да","не верно"))</f>
        <v>#REF!</v>
      </c>
      <c r="F67" s="77">
        <f t="shared" si="4"/>
      </c>
    </row>
    <row r="68" spans="4:6" ht="12.75">
      <c r="D68" s="77" t="e">
        <f>IF(AND(#REF!=0,D32=0),"Да",IF(#REF!&lt;=D32,"да","не верно"))</f>
        <v>#REF!</v>
      </c>
      <c r="E68" s="77" t="e">
        <f>IF(AND(#REF!=0,E32=0),"Да",IF(#REF!&lt;=E32,"да","не верно"))</f>
        <v>#REF!</v>
      </c>
      <c r="F68" s="77">
        <f t="shared" si="4"/>
      </c>
    </row>
    <row r="69" spans="4:6" ht="12.75">
      <c r="D69" s="77" t="e">
        <f>IF(AND(#REF!=0,D33=0),"Да",IF(#REF!&lt;=D33,"да","не верно"))</f>
        <v>#REF!</v>
      </c>
      <c r="E69" s="77" t="e">
        <f>IF(AND(#REF!=0,E33=0),"Да",IF(#REF!&lt;=E33,"да","не верно"))</f>
        <v>#REF!</v>
      </c>
      <c r="F69" s="77">
        <f t="shared" si="4"/>
      </c>
    </row>
    <row r="70" spans="4:6" ht="12.75">
      <c r="D70" s="77" t="e">
        <f>IF(AND(#REF!=0,D34=0),"Да",IF(#REF!&lt;=D34,"да","не верно"))</f>
        <v>#REF!</v>
      </c>
      <c r="E70" s="77" t="e">
        <f>IF(AND(#REF!=0,E34=0),"Да",IF(#REF!&lt;=E34,"да","не верно"))</f>
        <v>#REF!</v>
      </c>
      <c r="F70" s="77">
        <f t="shared" si="4"/>
      </c>
    </row>
    <row r="71" spans="4:6" ht="12.75">
      <c r="D71" s="77" t="e">
        <f>IF(AND(#REF!=0,D35=0),"Да",IF(#REF!&lt;=D35,"да","не верно"))</f>
        <v>#REF!</v>
      </c>
      <c r="E71" s="77" t="e">
        <f>IF(AND(#REF!=0,E35=0),"Да",IF(#REF!&lt;=E35,"да","не верно"))</f>
        <v>#REF!</v>
      </c>
      <c r="F71" s="77">
        <f t="shared" si="4"/>
      </c>
    </row>
    <row r="72" spans="4:6" ht="12.75">
      <c r="D72" s="77" t="e">
        <f>IF(AND(#REF!=0,D36=0),"Да",IF(#REF!&lt;=D36,"да","не верно"))</f>
        <v>#REF!</v>
      </c>
      <c r="E72" s="77" t="e">
        <f>IF(AND(#REF!=0,E36=0),"Да",IF(#REF!&lt;=E36,"да","не верно"))</f>
        <v>#REF!</v>
      </c>
      <c r="F72" s="77">
        <f t="shared" si="4"/>
      </c>
    </row>
    <row r="73" spans="4:6" ht="12.75">
      <c r="D73" s="77" t="e">
        <f>IF(AND(#REF!=0,D37=0),"Да",IF(#REF!&lt;=D37,"да","не верно"))</f>
        <v>#REF!</v>
      </c>
      <c r="E73" s="77" t="e">
        <f>IF(AND(#REF!=0,E37=0),"Да",IF(#REF!&lt;=E37,"да","не верно"))</f>
        <v>#REF!</v>
      </c>
      <c r="F73" s="77">
        <f t="shared" si="4"/>
      </c>
    </row>
    <row r="74" spans="4:6" ht="12.75">
      <c r="D74" s="77" t="e">
        <f>IF(AND(#REF!=0,D38=0),"Да",IF(#REF!&lt;=D38,"да","не верно"))</f>
        <v>#REF!</v>
      </c>
      <c r="E74" s="77" t="e">
        <f>IF(AND(#REF!=0,E38=0),"Да",IF(#REF!&lt;=E38,"да","не верно"))</f>
        <v>#REF!</v>
      </c>
      <c r="F74" s="77">
        <f t="shared" si="4"/>
      </c>
    </row>
    <row r="75" spans="4:6" ht="12.75">
      <c r="D75" s="77" t="e">
        <f>IF(AND(#REF!=0,D39=0),"Да",IF(#REF!&lt;=D39,"да","не верно"))</f>
        <v>#REF!</v>
      </c>
      <c r="E75" s="77" t="e">
        <f>IF(AND(#REF!=0,E39=0),"Да",IF(#REF!&lt;=E39,"да","не верно"))</f>
        <v>#REF!</v>
      </c>
      <c r="F75" s="77">
        <f t="shared" si="4"/>
      </c>
    </row>
    <row r="76" spans="4:5" ht="12.75">
      <c r="D76" s="17"/>
      <c r="E76" s="17"/>
    </row>
    <row r="77" spans="4:5" ht="12.75">
      <c r="D77" s="17"/>
      <c r="E77" s="17"/>
    </row>
    <row r="78" spans="4:5" ht="12.75">
      <c r="D78" s="17"/>
      <c r="E78" s="17"/>
    </row>
    <row r="79" spans="4:5" ht="12.75">
      <c r="D79" s="17"/>
      <c r="E79" s="17"/>
    </row>
    <row r="80" spans="4:5" ht="16.5" customHeight="1">
      <c r="D80" s="17"/>
      <c r="E80" s="17"/>
    </row>
    <row r="81" spans="4:5" ht="12.75">
      <c r="D81" s="17"/>
      <c r="E81" s="17"/>
    </row>
    <row r="82" spans="4:5" ht="12.75">
      <c r="D82" s="17"/>
      <c r="E82" s="17"/>
    </row>
    <row r="83" spans="4:5" ht="12.75">
      <c r="D83" s="17"/>
      <c r="E83" s="17"/>
    </row>
    <row r="84" spans="4:5" ht="12.75">
      <c r="D84" s="17"/>
      <c r="E84" s="17"/>
    </row>
    <row r="85" spans="4:5" ht="12.75">
      <c r="D85" s="17"/>
      <c r="E85" s="17"/>
    </row>
    <row r="86" spans="4:5" ht="12.75">
      <c r="D86" s="17"/>
      <c r="E86" s="17"/>
    </row>
    <row r="87" spans="4:5" ht="12.75">
      <c r="D87" s="17"/>
      <c r="E87" s="17"/>
    </row>
    <row r="88" spans="4:5" ht="12.75">
      <c r="D88" s="17"/>
      <c r="E88" s="17"/>
    </row>
    <row r="89" spans="4:5" ht="12.75">
      <c r="D89" s="17"/>
      <c r="E89" s="17"/>
    </row>
    <row r="90" spans="4:5" ht="12.75">
      <c r="D90" s="17"/>
      <c r="E90" s="17"/>
    </row>
    <row r="91" spans="4:5" ht="12.75">
      <c r="D91" s="17"/>
      <c r="E91" s="17"/>
    </row>
    <row r="92" spans="4:5" ht="12.75">
      <c r="D92" s="17"/>
      <c r="E92" s="17"/>
    </row>
    <row r="93" spans="4:5" ht="12.75">
      <c r="D93" s="17"/>
      <c r="E93" s="17"/>
    </row>
    <row r="94" spans="4:5" ht="12.75">
      <c r="D94" s="17"/>
      <c r="E94" s="17"/>
    </row>
    <row r="98" ht="9.75" customHeight="1"/>
    <row r="99" spans="4:14" ht="0.75" customHeight="1" hidden="1" thickBot="1">
      <c r="D99" s="5">
        <v>23</v>
      </c>
      <c r="E99" s="5">
        <v>24</v>
      </c>
      <c r="F99" s="5">
        <v>25</v>
      </c>
      <c r="G99" s="5">
        <v>26</v>
      </c>
      <c r="H99" s="5">
        <v>27</v>
      </c>
      <c r="I99" s="5">
        <v>28</v>
      </c>
      <c r="J99" s="5">
        <v>29</v>
      </c>
      <c r="K99" s="5">
        <v>30</v>
      </c>
      <c r="L99" s="5">
        <v>31</v>
      </c>
      <c r="M99" s="5">
        <v>32</v>
      </c>
      <c r="N99" s="5"/>
    </row>
    <row r="100" spans="4:13" ht="12.75" hidden="1">
      <c r="D100" s="1">
        <f>Z12</f>
        <v>0</v>
      </c>
      <c r="E100" s="1">
        <f aca="true" t="shared" si="5" ref="E100:M100">AA12</f>
        <v>0</v>
      </c>
      <c r="F100" s="1">
        <f t="shared" si="5"/>
        <v>0</v>
      </c>
      <c r="G100" s="1">
        <f t="shared" si="5"/>
        <v>0</v>
      </c>
      <c r="H100" s="1">
        <f t="shared" si="5"/>
        <v>0</v>
      </c>
      <c r="I100" s="1">
        <f t="shared" si="5"/>
        <v>0</v>
      </c>
      <c r="J100" s="1">
        <f t="shared" si="5"/>
        <v>0</v>
      </c>
      <c r="K100" s="1">
        <f t="shared" si="5"/>
        <v>0</v>
      </c>
      <c r="L100" s="1">
        <f t="shared" si="5"/>
        <v>147</v>
      </c>
      <c r="M100" s="1">
        <f t="shared" si="5"/>
        <v>12</v>
      </c>
    </row>
    <row r="101" spans="4:13" ht="12.75" hidden="1">
      <c r="D101" s="1">
        <f aca="true" t="shared" si="6" ref="D101:D129">Z13</f>
        <v>0</v>
      </c>
      <c r="E101" s="1">
        <f aca="true" t="shared" si="7" ref="E101:E129">AA13</f>
        <v>0</v>
      </c>
      <c r="F101" s="1">
        <f aca="true" t="shared" si="8" ref="F101:F129">AB13</f>
        <v>0</v>
      </c>
      <c r="G101" s="1">
        <f aca="true" t="shared" si="9" ref="G101:G129">AC13</f>
        <v>0</v>
      </c>
      <c r="H101" s="1">
        <f aca="true" t="shared" si="10" ref="H101:H129">AD13</f>
        <v>0</v>
      </c>
      <c r="I101" s="1">
        <f aca="true" t="shared" si="11" ref="I101:I129">AE13</f>
        <v>0</v>
      </c>
      <c r="J101" s="1">
        <f aca="true" t="shared" si="12" ref="J101:J129">AF13</f>
        <v>0</v>
      </c>
      <c r="K101" s="1">
        <f aca="true" t="shared" si="13" ref="K101:K129">AG13</f>
        <v>0</v>
      </c>
      <c r="L101" s="1">
        <f aca="true" t="shared" si="14" ref="L101:L129">AH13</f>
        <v>0</v>
      </c>
      <c r="M101" s="1">
        <f aca="true" t="shared" si="15" ref="M101:M129">AI13</f>
        <v>0</v>
      </c>
    </row>
    <row r="102" spans="4:13" ht="12.75" hidden="1">
      <c r="D102" s="1">
        <f t="shared" si="6"/>
        <v>0</v>
      </c>
      <c r="E102" s="1">
        <f t="shared" si="7"/>
        <v>0</v>
      </c>
      <c r="F102" s="1">
        <f t="shared" si="8"/>
        <v>0</v>
      </c>
      <c r="G102" s="1">
        <f t="shared" si="9"/>
        <v>0</v>
      </c>
      <c r="H102" s="1">
        <f t="shared" si="10"/>
        <v>0</v>
      </c>
      <c r="I102" s="1">
        <f t="shared" si="11"/>
        <v>0</v>
      </c>
      <c r="J102" s="1">
        <f t="shared" si="12"/>
        <v>0</v>
      </c>
      <c r="K102" s="1">
        <f t="shared" si="13"/>
        <v>0</v>
      </c>
      <c r="L102" s="1">
        <f t="shared" si="14"/>
        <v>147</v>
      </c>
      <c r="M102" s="1">
        <f t="shared" si="15"/>
        <v>12</v>
      </c>
    </row>
    <row r="103" spans="4:13" ht="12.75" hidden="1">
      <c r="D103" s="1">
        <f t="shared" si="6"/>
        <v>0</v>
      </c>
      <c r="E103" s="1">
        <f t="shared" si="7"/>
        <v>0</v>
      </c>
      <c r="F103" s="1">
        <f t="shared" si="8"/>
        <v>0</v>
      </c>
      <c r="G103" s="1">
        <f t="shared" si="9"/>
        <v>0</v>
      </c>
      <c r="H103" s="1">
        <f t="shared" si="10"/>
        <v>0</v>
      </c>
      <c r="I103" s="1">
        <f t="shared" si="11"/>
        <v>0</v>
      </c>
      <c r="J103" s="1">
        <f t="shared" si="12"/>
        <v>0</v>
      </c>
      <c r="K103" s="1">
        <f t="shared" si="13"/>
        <v>0</v>
      </c>
      <c r="L103" s="1">
        <f t="shared" si="14"/>
        <v>0</v>
      </c>
      <c r="M103" s="1">
        <f t="shared" si="15"/>
        <v>0</v>
      </c>
    </row>
    <row r="104" spans="4:13" ht="12.75" hidden="1">
      <c r="D104" s="1">
        <f t="shared" si="6"/>
        <v>0</v>
      </c>
      <c r="E104" s="1">
        <f t="shared" si="7"/>
        <v>0</v>
      </c>
      <c r="F104" s="1">
        <f t="shared" si="8"/>
        <v>0</v>
      </c>
      <c r="G104" s="1">
        <f t="shared" si="9"/>
        <v>0</v>
      </c>
      <c r="H104" s="1">
        <f t="shared" si="10"/>
        <v>0</v>
      </c>
      <c r="I104" s="1">
        <f t="shared" si="11"/>
        <v>0</v>
      </c>
      <c r="J104" s="1">
        <f t="shared" si="12"/>
        <v>0</v>
      </c>
      <c r="K104" s="1">
        <f t="shared" si="13"/>
        <v>0</v>
      </c>
      <c r="L104" s="1">
        <f t="shared" si="14"/>
        <v>0</v>
      </c>
      <c r="M104" s="1">
        <f t="shared" si="15"/>
        <v>0</v>
      </c>
    </row>
    <row r="105" spans="4:13" ht="12.75" hidden="1">
      <c r="D105" s="1">
        <f t="shared" si="6"/>
        <v>0</v>
      </c>
      <c r="E105" s="1">
        <f t="shared" si="7"/>
        <v>0</v>
      </c>
      <c r="F105" s="1">
        <f t="shared" si="8"/>
        <v>0</v>
      </c>
      <c r="G105" s="1">
        <f t="shared" si="9"/>
        <v>0</v>
      </c>
      <c r="H105" s="1">
        <f t="shared" si="10"/>
        <v>0</v>
      </c>
      <c r="I105" s="1">
        <f t="shared" si="11"/>
        <v>0</v>
      </c>
      <c r="J105" s="1">
        <f t="shared" si="12"/>
        <v>0</v>
      </c>
      <c r="K105" s="1">
        <f t="shared" si="13"/>
        <v>0</v>
      </c>
      <c r="L105" s="1">
        <f t="shared" si="14"/>
        <v>0</v>
      </c>
      <c r="M105" s="1">
        <f t="shared" si="15"/>
        <v>0</v>
      </c>
    </row>
    <row r="106" spans="4:13" ht="12.75" hidden="1">
      <c r="D106" s="1">
        <f t="shared" si="6"/>
        <v>0</v>
      </c>
      <c r="E106" s="1">
        <f t="shared" si="7"/>
        <v>0</v>
      </c>
      <c r="F106" s="1">
        <f t="shared" si="8"/>
        <v>0</v>
      </c>
      <c r="G106" s="1">
        <f t="shared" si="9"/>
        <v>0</v>
      </c>
      <c r="H106" s="1">
        <f t="shared" si="10"/>
        <v>0</v>
      </c>
      <c r="I106" s="1">
        <f t="shared" si="11"/>
        <v>0</v>
      </c>
      <c r="J106" s="1">
        <f t="shared" si="12"/>
        <v>0</v>
      </c>
      <c r="K106" s="1">
        <f t="shared" si="13"/>
        <v>0</v>
      </c>
      <c r="L106" s="1">
        <f t="shared" si="14"/>
        <v>0</v>
      </c>
      <c r="M106" s="1">
        <f t="shared" si="15"/>
        <v>0</v>
      </c>
    </row>
    <row r="107" spans="4:13" ht="12.75" hidden="1">
      <c r="D107" s="1">
        <f t="shared" si="6"/>
        <v>0</v>
      </c>
      <c r="E107" s="1">
        <f t="shared" si="7"/>
        <v>0</v>
      </c>
      <c r="F107" s="1">
        <f t="shared" si="8"/>
        <v>0</v>
      </c>
      <c r="G107" s="1">
        <f t="shared" si="9"/>
        <v>0</v>
      </c>
      <c r="H107" s="1">
        <f t="shared" si="10"/>
        <v>0</v>
      </c>
      <c r="I107" s="1">
        <f t="shared" si="11"/>
        <v>0</v>
      </c>
      <c r="J107" s="1">
        <f t="shared" si="12"/>
        <v>0</v>
      </c>
      <c r="K107" s="1">
        <f t="shared" si="13"/>
        <v>0</v>
      </c>
      <c r="L107" s="1">
        <f t="shared" si="14"/>
        <v>0</v>
      </c>
      <c r="M107" s="1">
        <f t="shared" si="15"/>
        <v>0</v>
      </c>
    </row>
    <row r="108" spans="4:13" ht="12.75" hidden="1">
      <c r="D108" s="1">
        <f t="shared" si="6"/>
        <v>0</v>
      </c>
      <c r="E108" s="1">
        <f t="shared" si="7"/>
        <v>0</v>
      </c>
      <c r="F108" s="1">
        <f t="shared" si="8"/>
        <v>0</v>
      </c>
      <c r="G108" s="1">
        <f t="shared" si="9"/>
        <v>0</v>
      </c>
      <c r="H108" s="1">
        <f t="shared" si="10"/>
        <v>0</v>
      </c>
      <c r="I108" s="1">
        <f t="shared" si="11"/>
        <v>0</v>
      </c>
      <c r="J108" s="1">
        <f t="shared" si="12"/>
        <v>0</v>
      </c>
      <c r="K108" s="1">
        <f t="shared" si="13"/>
        <v>0</v>
      </c>
      <c r="L108" s="1">
        <f t="shared" si="14"/>
        <v>0</v>
      </c>
      <c r="M108" s="1">
        <f t="shared" si="15"/>
        <v>0</v>
      </c>
    </row>
    <row r="109" spans="4:13" ht="12.75" hidden="1">
      <c r="D109" s="1">
        <f t="shared" si="6"/>
        <v>0</v>
      </c>
      <c r="E109" s="1">
        <f t="shared" si="7"/>
        <v>0</v>
      </c>
      <c r="F109" s="1">
        <f t="shared" si="8"/>
        <v>0</v>
      </c>
      <c r="G109" s="1">
        <f t="shared" si="9"/>
        <v>0</v>
      </c>
      <c r="H109" s="1">
        <f t="shared" si="10"/>
        <v>0</v>
      </c>
      <c r="I109" s="1">
        <f t="shared" si="11"/>
        <v>0</v>
      </c>
      <c r="J109" s="1">
        <f t="shared" si="12"/>
        <v>0</v>
      </c>
      <c r="K109" s="1">
        <f t="shared" si="13"/>
        <v>0</v>
      </c>
      <c r="L109" s="1">
        <f t="shared" si="14"/>
        <v>0</v>
      </c>
      <c r="M109" s="1">
        <f t="shared" si="15"/>
        <v>0</v>
      </c>
    </row>
    <row r="110" spans="4:13" ht="12.75" hidden="1">
      <c r="D110" s="1">
        <f t="shared" si="6"/>
        <v>0</v>
      </c>
      <c r="E110" s="1">
        <f t="shared" si="7"/>
        <v>0</v>
      </c>
      <c r="F110" s="1">
        <f t="shared" si="8"/>
        <v>0</v>
      </c>
      <c r="G110" s="1">
        <f t="shared" si="9"/>
        <v>0</v>
      </c>
      <c r="H110" s="1">
        <f t="shared" si="10"/>
        <v>0</v>
      </c>
      <c r="I110" s="1">
        <f t="shared" si="11"/>
        <v>0</v>
      </c>
      <c r="J110" s="1">
        <f t="shared" si="12"/>
        <v>0</v>
      </c>
      <c r="K110" s="1">
        <f t="shared" si="13"/>
        <v>0</v>
      </c>
      <c r="L110" s="1">
        <f t="shared" si="14"/>
        <v>0</v>
      </c>
      <c r="M110" s="1">
        <f t="shared" si="15"/>
        <v>0</v>
      </c>
    </row>
    <row r="111" spans="4:13" ht="12.75" hidden="1">
      <c r="D111" s="1">
        <f t="shared" si="6"/>
        <v>0</v>
      </c>
      <c r="E111" s="1">
        <f t="shared" si="7"/>
        <v>0</v>
      </c>
      <c r="F111" s="1">
        <f t="shared" si="8"/>
        <v>0</v>
      </c>
      <c r="G111" s="1">
        <f t="shared" si="9"/>
        <v>0</v>
      </c>
      <c r="H111" s="1">
        <f t="shared" si="10"/>
        <v>0</v>
      </c>
      <c r="I111" s="1">
        <f t="shared" si="11"/>
        <v>0</v>
      </c>
      <c r="J111" s="1">
        <f t="shared" si="12"/>
        <v>0</v>
      </c>
      <c r="K111" s="1">
        <f t="shared" si="13"/>
        <v>0</v>
      </c>
      <c r="L111" s="1">
        <f t="shared" si="14"/>
        <v>0</v>
      </c>
      <c r="M111" s="1">
        <f t="shared" si="15"/>
        <v>0</v>
      </c>
    </row>
    <row r="112" spans="4:13" ht="12.75" hidden="1">
      <c r="D112" s="1">
        <f t="shared" si="6"/>
        <v>0</v>
      </c>
      <c r="E112" s="1">
        <f t="shared" si="7"/>
        <v>0</v>
      </c>
      <c r="F112" s="1">
        <f t="shared" si="8"/>
        <v>0</v>
      </c>
      <c r="G112" s="1">
        <f t="shared" si="9"/>
        <v>0</v>
      </c>
      <c r="H112" s="1">
        <f t="shared" si="10"/>
        <v>0</v>
      </c>
      <c r="I112" s="1">
        <f t="shared" si="11"/>
        <v>0</v>
      </c>
      <c r="J112" s="1">
        <f t="shared" si="12"/>
        <v>0</v>
      </c>
      <c r="K112" s="1">
        <f t="shared" si="13"/>
        <v>0</v>
      </c>
      <c r="L112" s="1">
        <f t="shared" si="14"/>
        <v>0</v>
      </c>
      <c r="M112" s="1">
        <f t="shared" si="15"/>
        <v>0</v>
      </c>
    </row>
    <row r="113" spans="4:13" ht="12.75" hidden="1">
      <c r="D113" s="1">
        <f t="shared" si="6"/>
        <v>0</v>
      </c>
      <c r="E113" s="1">
        <f t="shared" si="7"/>
        <v>0</v>
      </c>
      <c r="F113" s="1">
        <f t="shared" si="8"/>
        <v>0</v>
      </c>
      <c r="G113" s="1">
        <f t="shared" si="9"/>
        <v>0</v>
      </c>
      <c r="H113" s="1">
        <f t="shared" si="10"/>
        <v>0</v>
      </c>
      <c r="I113" s="1">
        <f t="shared" si="11"/>
        <v>0</v>
      </c>
      <c r="J113" s="1">
        <f t="shared" si="12"/>
        <v>0</v>
      </c>
      <c r="K113" s="1">
        <f t="shared" si="13"/>
        <v>0</v>
      </c>
      <c r="L113" s="1">
        <f t="shared" si="14"/>
        <v>0</v>
      </c>
      <c r="M113" s="1">
        <f t="shared" si="15"/>
        <v>0</v>
      </c>
    </row>
    <row r="114" spans="4:13" ht="12.75" hidden="1">
      <c r="D114" s="1">
        <f t="shared" si="6"/>
        <v>0</v>
      </c>
      <c r="E114" s="1">
        <f t="shared" si="7"/>
        <v>0</v>
      </c>
      <c r="F114" s="1">
        <f t="shared" si="8"/>
        <v>0</v>
      </c>
      <c r="G114" s="1">
        <f t="shared" si="9"/>
        <v>0</v>
      </c>
      <c r="H114" s="1">
        <f t="shared" si="10"/>
        <v>0</v>
      </c>
      <c r="I114" s="1">
        <f t="shared" si="11"/>
        <v>0</v>
      </c>
      <c r="J114" s="1">
        <f t="shared" si="12"/>
        <v>0</v>
      </c>
      <c r="K114" s="1">
        <f t="shared" si="13"/>
        <v>0</v>
      </c>
      <c r="L114" s="1">
        <f t="shared" si="14"/>
        <v>0</v>
      </c>
      <c r="M114" s="1">
        <f t="shared" si="15"/>
        <v>0</v>
      </c>
    </row>
    <row r="115" spans="4:13" ht="12.75" hidden="1">
      <c r="D115" s="1">
        <f t="shared" si="6"/>
        <v>0</v>
      </c>
      <c r="E115" s="1">
        <f t="shared" si="7"/>
        <v>0</v>
      </c>
      <c r="F115" s="1">
        <f t="shared" si="8"/>
        <v>0</v>
      </c>
      <c r="G115" s="1">
        <f t="shared" si="9"/>
        <v>0</v>
      </c>
      <c r="H115" s="1">
        <f t="shared" si="10"/>
        <v>0</v>
      </c>
      <c r="I115" s="1">
        <f t="shared" si="11"/>
        <v>0</v>
      </c>
      <c r="J115" s="1">
        <f t="shared" si="12"/>
        <v>0</v>
      </c>
      <c r="K115" s="1">
        <f t="shared" si="13"/>
        <v>0</v>
      </c>
      <c r="L115" s="1">
        <f t="shared" si="14"/>
        <v>0</v>
      </c>
      <c r="M115" s="1">
        <f t="shared" si="15"/>
        <v>0</v>
      </c>
    </row>
    <row r="116" spans="4:13" ht="12.75" hidden="1">
      <c r="D116" s="1">
        <f t="shared" si="6"/>
        <v>0</v>
      </c>
      <c r="E116" s="1">
        <f t="shared" si="7"/>
        <v>0</v>
      </c>
      <c r="F116" s="1">
        <f t="shared" si="8"/>
        <v>0</v>
      </c>
      <c r="G116" s="1">
        <f t="shared" si="9"/>
        <v>0</v>
      </c>
      <c r="H116" s="1">
        <f t="shared" si="10"/>
        <v>0</v>
      </c>
      <c r="I116" s="1">
        <f t="shared" si="11"/>
        <v>0</v>
      </c>
      <c r="J116" s="1">
        <f t="shared" si="12"/>
        <v>0</v>
      </c>
      <c r="K116" s="1">
        <f t="shared" si="13"/>
        <v>0</v>
      </c>
      <c r="L116" s="1">
        <f t="shared" si="14"/>
        <v>0</v>
      </c>
      <c r="M116" s="1">
        <f t="shared" si="15"/>
        <v>0</v>
      </c>
    </row>
    <row r="117" spans="4:13" ht="12.75" hidden="1">
      <c r="D117" s="1">
        <f t="shared" si="6"/>
        <v>0</v>
      </c>
      <c r="E117" s="1">
        <f t="shared" si="7"/>
        <v>0</v>
      </c>
      <c r="F117" s="1">
        <f t="shared" si="8"/>
        <v>0</v>
      </c>
      <c r="G117" s="1">
        <f t="shared" si="9"/>
        <v>0</v>
      </c>
      <c r="H117" s="1">
        <f t="shared" si="10"/>
        <v>0</v>
      </c>
      <c r="I117" s="1">
        <f t="shared" si="11"/>
        <v>0</v>
      </c>
      <c r="J117" s="1">
        <f t="shared" si="12"/>
        <v>0</v>
      </c>
      <c r="K117" s="1">
        <f t="shared" si="13"/>
        <v>0</v>
      </c>
      <c r="L117" s="1">
        <f t="shared" si="14"/>
        <v>0</v>
      </c>
      <c r="M117" s="1">
        <f t="shared" si="15"/>
        <v>0</v>
      </c>
    </row>
    <row r="118" spans="4:13" ht="12.75" hidden="1">
      <c r="D118" s="1">
        <f t="shared" si="6"/>
        <v>0</v>
      </c>
      <c r="E118" s="1">
        <f t="shared" si="7"/>
        <v>0</v>
      </c>
      <c r="F118" s="1">
        <f t="shared" si="8"/>
        <v>0</v>
      </c>
      <c r="G118" s="1">
        <f t="shared" si="9"/>
        <v>0</v>
      </c>
      <c r="H118" s="1">
        <f t="shared" si="10"/>
        <v>0</v>
      </c>
      <c r="I118" s="1">
        <f t="shared" si="11"/>
        <v>0</v>
      </c>
      <c r="J118" s="1">
        <f t="shared" si="12"/>
        <v>0</v>
      </c>
      <c r="K118" s="1">
        <f t="shared" si="13"/>
        <v>0</v>
      </c>
      <c r="L118" s="1">
        <f t="shared" si="14"/>
        <v>0</v>
      </c>
      <c r="M118" s="1">
        <f t="shared" si="15"/>
        <v>0</v>
      </c>
    </row>
    <row r="119" spans="4:13" ht="12.75" hidden="1">
      <c r="D119" s="1">
        <f t="shared" si="6"/>
        <v>0</v>
      </c>
      <c r="E119" s="1">
        <f t="shared" si="7"/>
        <v>0</v>
      </c>
      <c r="F119" s="1">
        <f t="shared" si="8"/>
        <v>0</v>
      </c>
      <c r="G119" s="1">
        <f t="shared" si="9"/>
        <v>0</v>
      </c>
      <c r="H119" s="1">
        <f t="shared" si="10"/>
        <v>0</v>
      </c>
      <c r="I119" s="1">
        <f t="shared" si="11"/>
        <v>0</v>
      </c>
      <c r="J119" s="1">
        <f t="shared" si="12"/>
        <v>0</v>
      </c>
      <c r="K119" s="1">
        <f t="shared" si="13"/>
        <v>0</v>
      </c>
      <c r="L119" s="1">
        <f t="shared" si="14"/>
        <v>0</v>
      </c>
      <c r="M119" s="1">
        <f t="shared" si="15"/>
        <v>0</v>
      </c>
    </row>
    <row r="120" spans="4:13" ht="12.75" hidden="1">
      <c r="D120" s="1">
        <f t="shared" si="6"/>
        <v>0</v>
      </c>
      <c r="E120" s="1">
        <f t="shared" si="7"/>
        <v>0</v>
      </c>
      <c r="F120" s="1">
        <f t="shared" si="8"/>
        <v>0</v>
      </c>
      <c r="G120" s="1">
        <f t="shared" si="9"/>
        <v>0</v>
      </c>
      <c r="H120" s="1">
        <f t="shared" si="10"/>
        <v>0</v>
      </c>
      <c r="I120" s="1">
        <f t="shared" si="11"/>
        <v>0</v>
      </c>
      <c r="J120" s="1">
        <f t="shared" si="12"/>
        <v>0</v>
      </c>
      <c r="K120" s="1">
        <f t="shared" si="13"/>
        <v>0</v>
      </c>
      <c r="L120" s="1">
        <f t="shared" si="14"/>
        <v>0</v>
      </c>
      <c r="M120" s="1">
        <f t="shared" si="15"/>
        <v>0</v>
      </c>
    </row>
    <row r="121" spans="4:13" ht="12.75" hidden="1">
      <c r="D121" s="1">
        <f t="shared" si="6"/>
        <v>0</v>
      </c>
      <c r="E121" s="1">
        <f t="shared" si="7"/>
        <v>0</v>
      </c>
      <c r="F121" s="1">
        <f t="shared" si="8"/>
        <v>0</v>
      </c>
      <c r="G121" s="1">
        <f t="shared" si="9"/>
        <v>0</v>
      </c>
      <c r="H121" s="1">
        <f t="shared" si="10"/>
        <v>0</v>
      </c>
      <c r="I121" s="1">
        <f t="shared" si="11"/>
        <v>0</v>
      </c>
      <c r="J121" s="1">
        <f t="shared" si="12"/>
        <v>0</v>
      </c>
      <c r="K121" s="1">
        <f t="shared" si="13"/>
        <v>0</v>
      </c>
      <c r="L121" s="1">
        <f t="shared" si="14"/>
        <v>0</v>
      </c>
      <c r="M121" s="1">
        <f t="shared" si="15"/>
        <v>0</v>
      </c>
    </row>
    <row r="122" spans="4:13" ht="12.75" hidden="1">
      <c r="D122" s="1">
        <f t="shared" si="6"/>
        <v>0</v>
      </c>
      <c r="E122" s="1">
        <f t="shared" si="7"/>
        <v>0</v>
      </c>
      <c r="F122" s="1">
        <f t="shared" si="8"/>
        <v>0</v>
      </c>
      <c r="G122" s="1">
        <f t="shared" si="9"/>
        <v>0</v>
      </c>
      <c r="H122" s="1">
        <f t="shared" si="10"/>
        <v>0</v>
      </c>
      <c r="I122" s="1">
        <f t="shared" si="11"/>
        <v>0</v>
      </c>
      <c r="J122" s="1">
        <f t="shared" si="12"/>
        <v>0</v>
      </c>
      <c r="K122" s="1">
        <f t="shared" si="13"/>
        <v>0</v>
      </c>
      <c r="L122" s="1">
        <f t="shared" si="14"/>
        <v>0</v>
      </c>
      <c r="M122" s="1">
        <f t="shared" si="15"/>
        <v>0</v>
      </c>
    </row>
    <row r="123" spans="4:13" ht="12.75" hidden="1">
      <c r="D123" s="1">
        <f t="shared" si="6"/>
        <v>0</v>
      </c>
      <c r="E123" s="1">
        <f t="shared" si="7"/>
        <v>0</v>
      </c>
      <c r="F123" s="1">
        <f t="shared" si="8"/>
        <v>0</v>
      </c>
      <c r="G123" s="1">
        <f t="shared" si="9"/>
        <v>0</v>
      </c>
      <c r="H123" s="1">
        <f t="shared" si="10"/>
        <v>0</v>
      </c>
      <c r="I123" s="1">
        <f t="shared" si="11"/>
        <v>0</v>
      </c>
      <c r="J123" s="1">
        <f t="shared" si="12"/>
        <v>0</v>
      </c>
      <c r="K123" s="1">
        <f t="shared" si="13"/>
        <v>0</v>
      </c>
      <c r="L123" s="1">
        <f t="shared" si="14"/>
        <v>0</v>
      </c>
      <c r="M123" s="1">
        <f t="shared" si="15"/>
        <v>0</v>
      </c>
    </row>
    <row r="124" spans="4:13" ht="12.75" hidden="1">
      <c r="D124" s="1">
        <f t="shared" si="6"/>
        <v>0</v>
      </c>
      <c r="E124" s="1">
        <f t="shared" si="7"/>
        <v>0</v>
      </c>
      <c r="F124" s="1">
        <f t="shared" si="8"/>
        <v>0</v>
      </c>
      <c r="G124" s="1">
        <f t="shared" si="9"/>
        <v>0</v>
      </c>
      <c r="H124" s="1">
        <f t="shared" si="10"/>
        <v>0</v>
      </c>
      <c r="I124" s="1">
        <f t="shared" si="11"/>
        <v>0</v>
      </c>
      <c r="J124" s="1">
        <f t="shared" si="12"/>
        <v>0</v>
      </c>
      <c r="K124" s="1">
        <f t="shared" si="13"/>
        <v>0</v>
      </c>
      <c r="L124" s="1">
        <f t="shared" si="14"/>
        <v>0</v>
      </c>
      <c r="M124" s="1">
        <f t="shared" si="15"/>
        <v>0</v>
      </c>
    </row>
    <row r="125" spans="4:13" ht="12.75" hidden="1">
      <c r="D125" s="1">
        <f t="shared" si="6"/>
        <v>0</v>
      </c>
      <c r="E125" s="1">
        <f t="shared" si="7"/>
        <v>0</v>
      </c>
      <c r="F125" s="1">
        <f t="shared" si="8"/>
        <v>0</v>
      </c>
      <c r="G125" s="1">
        <f t="shared" si="9"/>
        <v>0</v>
      </c>
      <c r="H125" s="1">
        <f t="shared" si="10"/>
        <v>0</v>
      </c>
      <c r="I125" s="1">
        <f t="shared" si="11"/>
        <v>0</v>
      </c>
      <c r="J125" s="1">
        <f t="shared" si="12"/>
        <v>0</v>
      </c>
      <c r="K125" s="1">
        <f t="shared" si="13"/>
        <v>0</v>
      </c>
      <c r="L125" s="1">
        <f t="shared" si="14"/>
        <v>0</v>
      </c>
      <c r="M125" s="1">
        <f t="shared" si="15"/>
        <v>0</v>
      </c>
    </row>
    <row r="126" spans="4:13" ht="12.75" hidden="1">
      <c r="D126" s="1">
        <f t="shared" si="6"/>
        <v>0</v>
      </c>
      <c r="E126" s="1">
        <f t="shared" si="7"/>
        <v>0</v>
      </c>
      <c r="F126" s="1">
        <f t="shared" si="8"/>
        <v>0</v>
      </c>
      <c r="G126" s="1">
        <f t="shared" si="9"/>
        <v>0</v>
      </c>
      <c r="H126" s="1">
        <f t="shared" si="10"/>
        <v>0</v>
      </c>
      <c r="I126" s="1">
        <f t="shared" si="11"/>
        <v>0</v>
      </c>
      <c r="J126" s="1">
        <f t="shared" si="12"/>
        <v>0</v>
      </c>
      <c r="K126" s="1">
        <f t="shared" si="13"/>
        <v>0</v>
      </c>
      <c r="L126" s="1">
        <f t="shared" si="14"/>
        <v>0</v>
      </c>
      <c r="M126" s="1">
        <f t="shared" si="15"/>
        <v>0</v>
      </c>
    </row>
    <row r="127" spans="4:13" ht="12.75" hidden="1">
      <c r="D127" s="1">
        <f t="shared" si="6"/>
        <v>0</v>
      </c>
      <c r="E127" s="1">
        <f t="shared" si="7"/>
        <v>0</v>
      </c>
      <c r="F127" s="1">
        <f t="shared" si="8"/>
        <v>0</v>
      </c>
      <c r="G127" s="1">
        <f t="shared" si="9"/>
        <v>0</v>
      </c>
      <c r="H127" s="1">
        <f t="shared" si="10"/>
        <v>0</v>
      </c>
      <c r="I127" s="1">
        <f t="shared" si="11"/>
        <v>0</v>
      </c>
      <c r="J127" s="1">
        <f t="shared" si="12"/>
        <v>0</v>
      </c>
      <c r="K127" s="1">
        <f t="shared" si="13"/>
        <v>0</v>
      </c>
      <c r="L127" s="1">
        <f t="shared" si="14"/>
        <v>0</v>
      </c>
      <c r="M127" s="1">
        <f t="shared" si="15"/>
        <v>0</v>
      </c>
    </row>
    <row r="128" spans="4:13" ht="12.75" hidden="1">
      <c r="D128" s="1">
        <f t="shared" si="6"/>
        <v>0</v>
      </c>
      <c r="E128" s="1">
        <f t="shared" si="7"/>
        <v>0</v>
      </c>
      <c r="F128" s="1">
        <f t="shared" si="8"/>
        <v>0</v>
      </c>
      <c r="G128" s="1">
        <f t="shared" si="9"/>
        <v>0</v>
      </c>
      <c r="H128" s="1">
        <f t="shared" si="10"/>
        <v>0</v>
      </c>
      <c r="I128" s="1">
        <f t="shared" si="11"/>
        <v>0</v>
      </c>
      <c r="J128" s="1">
        <f t="shared" si="12"/>
        <v>0</v>
      </c>
      <c r="K128" s="1">
        <f t="shared" si="13"/>
        <v>0</v>
      </c>
      <c r="L128" s="1">
        <f t="shared" si="14"/>
        <v>0</v>
      </c>
      <c r="M128" s="1">
        <f t="shared" si="15"/>
        <v>0</v>
      </c>
    </row>
    <row r="129" spans="4:13" ht="12.75" hidden="1">
      <c r="D129" s="1">
        <f t="shared" si="6"/>
        <v>0</v>
      </c>
      <c r="E129" s="1">
        <f t="shared" si="7"/>
        <v>0</v>
      </c>
      <c r="F129" s="1">
        <f t="shared" si="8"/>
        <v>0</v>
      </c>
      <c r="G129" s="1">
        <f t="shared" si="9"/>
        <v>0</v>
      </c>
      <c r="H129" s="1">
        <f t="shared" si="10"/>
        <v>0</v>
      </c>
      <c r="I129" s="1">
        <f t="shared" si="11"/>
        <v>0</v>
      </c>
      <c r="J129" s="1">
        <f t="shared" si="12"/>
        <v>0</v>
      </c>
      <c r="K129" s="1">
        <f t="shared" si="13"/>
        <v>0</v>
      </c>
      <c r="L129" s="1">
        <f t="shared" si="14"/>
        <v>0</v>
      </c>
      <c r="M129" s="1">
        <f t="shared" si="15"/>
        <v>0</v>
      </c>
    </row>
    <row r="130" ht="12.75" hidden="1"/>
    <row r="131" ht="12.75" hidden="1"/>
    <row r="132" ht="12.75" hidden="1"/>
  </sheetData>
  <sheetProtection password="CC63" sheet="1" objects="1" scenarios="1"/>
  <mergeCells count="27">
    <mergeCell ref="D2:N2"/>
    <mergeCell ref="V8:AI8"/>
    <mergeCell ref="F8:U8"/>
    <mergeCell ref="E8:E10"/>
    <mergeCell ref="AD9:AE9"/>
    <mergeCell ref="AF9:AG9"/>
    <mergeCell ref="D6:AI6"/>
    <mergeCell ref="AH9:AI9"/>
    <mergeCell ref="V9:W9"/>
    <mergeCell ref="X9:Y9"/>
    <mergeCell ref="B6:B10"/>
    <mergeCell ref="C6:C10"/>
    <mergeCell ref="F7:AH7"/>
    <mergeCell ref="D7:D10"/>
    <mergeCell ref="T9:U9"/>
    <mergeCell ref="Z9:AA9"/>
    <mergeCell ref="AB9:AC9"/>
    <mergeCell ref="F9:G9"/>
    <mergeCell ref="H9:I9"/>
    <mergeCell ref="J9:K9"/>
    <mergeCell ref="D4:E4"/>
    <mergeCell ref="R9:S9"/>
    <mergeCell ref="F4:G4"/>
    <mergeCell ref="H4:I4"/>
    <mergeCell ref="L9:M9"/>
    <mergeCell ref="N9:O9"/>
    <mergeCell ref="P9:Q9"/>
  </mergeCells>
  <dataValidations count="1">
    <dataValidation type="whole" operator="greaterThan" allowBlank="1" showInputMessage="1" showErrorMessage="1" errorTitle="Внимание!" error="Вводятся только целые числовые значения больше 0." sqref="F40:AI40">
      <formula1>0</formula1>
    </dataValidation>
  </dataValidations>
  <printOptions horizontalCentered="1"/>
  <pageMargins left="0.1968503937007874" right="0.03937007874015748" top="0.2755905511811024" bottom="0.1968503937007874" header="0.15748031496062992" footer="0.15748031496062992"/>
  <pageSetup cellComments="asDisplayed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2:AK129"/>
  <sheetViews>
    <sheetView zoomScale="70" zoomScaleNormal="70" zoomScalePageLayoutView="0" workbookViewId="0" topLeftCell="A1">
      <pane xSplit="4" ySplit="12" topLeftCell="E25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J36" sqref="J36"/>
    </sheetView>
  </sheetViews>
  <sheetFormatPr defaultColWidth="9.00390625" defaultRowHeight="12.75"/>
  <cols>
    <col min="1" max="1" width="2.875" style="1" customWidth="1"/>
    <col min="2" max="2" width="7.75390625" style="1" customWidth="1"/>
    <col min="3" max="3" width="47.375" style="1" customWidth="1"/>
    <col min="4" max="4" width="13.00390625" style="1" customWidth="1"/>
    <col min="5" max="5" width="10.125" style="1" customWidth="1"/>
    <col min="6" max="6" width="11.25390625" style="1" customWidth="1"/>
    <col min="7" max="7" width="9.875" style="1" customWidth="1"/>
    <col min="8" max="8" width="10.125" style="1" customWidth="1"/>
    <col min="9" max="9" width="10.25390625" style="1" customWidth="1"/>
    <col min="10" max="10" width="10.125" style="1" customWidth="1"/>
    <col min="11" max="11" width="10.25390625" style="1" customWidth="1"/>
    <col min="12" max="12" width="10.625" style="1" customWidth="1"/>
    <col min="13" max="13" width="10.75390625" style="1" customWidth="1"/>
    <col min="14" max="14" width="10.125" style="1" customWidth="1"/>
    <col min="15" max="16" width="9.875" style="1" customWidth="1"/>
    <col min="17" max="17" width="9.625" style="1" customWidth="1"/>
    <col min="18" max="18" width="8.875" style="1" customWidth="1"/>
    <col min="19" max="19" width="8.625" style="1" customWidth="1"/>
    <col min="20" max="20" width="11.375" style="1" customWidth="1"/>
    <col min="21" max="21" width="10.75390625" style="1" customWidth="1"/>
    <col min="22" max="22" width="8.875" style="1" customWidth="1"/>
    <col min="23" max="23" width="10.125" style="1" customWidth="1"/>
    <col min="24" max="24" width="9.00390625" style="1" customWidth="1"/>
    <col min="25" max="25" width="10.125" style="1" customWidth="1"/>
    <col min="26" max="26" width="8.75390625" style="1" customWidth="1"/>
    <col min="27" max="27" width="9.625" style="1" customWidth="1"/>
    <col min="28" max="28" width="9.125" style="1" customWidth="1"/>
    <col min="29" max="29" width="9.75390625" style="1" customWidth="1"/>
    <col min="30" max="30" width="7.875" style="1" customWidth="1"/>
    <col min="31" max="33" width="9.125" style="1" customWidth="1"/>
    <col min="34" max="34" width="8.00390625" style="1" customWidth="1"/>
    <col min="35" max="35" width="7.375" style="1" customWidth="1"/>
    <col min="36" max="16384" width="9.125" style="1" customWidth="1"/>
  </cols>
  <sheetData>
    <row r="2" spans="4:10" ht="23.25" customHeight="1">
      <c r="D2" s="479" t="s">
        <v>72</v>
      </c>
      <c r="E2" s="480" t="s">
        <v>73</v>
      </c>
      <c r="F2" s="481"/>
      <c r="G2" s="481"/>
      <c r="H2" s="481"/>
      <c r="I2" s="481"/>
      <c r="J2" s="481"/>
    </row>
    <row r="3" spans="2:4" ht="12.75">
      <c r="B3" s="2"/>
      <c r="C3" s="3"/>
      <c r="D3" s="3"/>
    </row>
    <row r="4" spans="2:8" ht="16.5" customHeight="1">
      <c r="B4" s="24"/>
      <c r="C4" s="24"/>
      <c r="D4" s="475" t="e">
        <f>#REF!</f>
        <v>#REF!</v>
      </c>
      <c r="E4" s="483" t="e">
        <f>#REF!</f>
        <v>#REF!</v>
      </c>
      <c r="F4" s="483"/>
      <c r="G4" s="483" t="e">
        <f>#REF!</f>
        <v>#REF!</v>
      </c>
      <c r="H4" s="483"/>
    </row>
    <row r="5" spans="2:4" ht="6.75" customHeight="1" thickBot="1">
      <c r="B5" s="4"/>
      <c r="C5" s="4"/>
      <c r="D5" s="4"/>
    </row>
    <row r="6" spans="2:35" ht="27" customHeight="1" thickBot="1">
      <c r="B6" s="485"/>
      <c r="C6" s="488" t="s">
        <v>14</v>
      </c>
      <c r="D6" s="500" t="s">
        <v>76</v>
      </c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  <c r="X6" s="501"/>
      <c r="Y6" s="501"/>
      <c r="Z6" s="501"/>
      <c r="AA6" s="501"/>
      <c r="AB6" s="501"/>
      <c r="AC6" s="501"/>
      <c r="AD6" s="501"/>
      <c r="AE6" s="501"/>
      <c r="AF6" s="501"/>
      <c r="AG6" s="501"/>
      <c r="AH6" s="501"/>
      <c r="AI6" s="502"/>
    </row>
    <row r="7" spans="2:35" ht="19.5" customHeight="1" thickBot="1">
      <c r="B7" s="486"/>
      <c r="C7" s="508"/>
      <c r="D7" s="523" t="s">
        <v>90</v>
      </c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5"/>
      <c r="T7" s="518" t="s">
        <v>91</v>
      </c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519"/>
      <c r="AH7" s="519"/>
      <c r="AI7" s="520"/>
    </row>
    <row r="8" spans="2:35" ht="24.75" customHeight="1" hidden="1" thickBot="1">
      <c r="B8" s="486"/>
      <c r="C8" s="508"/>
      <c r="D8" s="209"/>
      <c r="E8" s="492" t="s">
        <v>16</v>
      </c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510"/>
      <c r="T8" s="208"/>
      <c r="U8" s="202"/>
      <c r="V8" s="203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5"/>
    </row>
    <row r="9" spans="2:35" ht="27" customHeight="1">
      <c r="B9" s="486"/>
      <c r="C9" s="508"/>
      <c r="D9" s="526" t="s">
        <v>112</v>
      </c>
      <c r="E9" s="511" t="s">
        <v>56</v>
      </c>
      <c r="F9" s="512"/>
      <c r="G9" s="512"/>
      <c r="H9" s="512"/>
      <c r="I9" s="512"/>
      <c r="J9" s="512"/>
      <c r="K9" s="512"/>
      <c r="L9" s="513"/>
      <c r="M9" s="511" t="s">
        <v>77</v>
      </c>
      <c r="N9" s="512"/>
      <c r="O9" s="512"/>
      <c r="P9" s="512"/>
      <c r="Q9" s="512"/>
      <c r="R9" s="512"/>
      <c r="S9" s="513"/>
      <c r="T9" s="521" t="s">
        <v>112</v>
      </c>
      <c r="U9" s="517" t="s">
        <v>114</v>
      </c>
      <c r="V9" s="515"/>
      <c r="W9" s="515"/>
      <c r="X9" s="515"/>
      <c r="Y9" s="515"/>
      <c r="Z9" s="515"/>
      <c r="AA9" s="515"/>
      <c r="AB9" s="516"/>
      <c r="AC9" s="514" t="s">
        <v>78</v>
      </c>
      <c r="AD9" s="515"/>
      <c r="AE9" s="515"/>
      <c r="AF9" s="515"/>
      <c r="AG9" s="515"/>
      <c r="AH9" s="515"/>
      <c r="AI9" s="516"/>
    </row>
    <row r="10" spans="2:35" ht="81" customHeight="1" thickBot="1">
      <c r="B10" s="507"/>
      <c r="C10" s="509"/>
      <c r="D10" s="527"/>
      <c r="E10" s="134" t="s">
        <v>53</v>
      </c>
      <c r="F10" s="132" t="s">
        <v>47</v>
      </c>
      <c r="G10" s="132" t="s">
        <v>49</v>
      </c>
      <c r="H10" s="132" t="s">
        <v>52</v>
      </c>
      <c r="I10" s="132" t="s">
        <v>48</v>
      </c>
      <c r="J10" s="132" t="s">
        <v>51</v>
      </c>
      <c r="K10" s="132" t="s">
        <v>50</v>
      </c>
      <c r="L10" s="207" t="s">
        <v>71</v>
      </c>
      <c r="M10" s="134" t="s">
        <v>53</v>
      </c>
      <c r="N10" s="132" t="s">
        <v>49</v>
      </c>
      <c r="O10" s="132" t="s">
        <v>48</v>
      </c>
      <c r="P10" s="132" t="s">
        <v>55</v>
      </c>
      <c r="Q10" s="132" t="s">
        <v>58</v>
      </c>
      <c r="R10" s="132" t="s">
        <v>59</v>
      </c>
      <c r="S10" s="133" t="s">
        <v>60</v>
      </c>
      <c r="T10" s="522"/>
      <c r="U10" s="134" t="s">
        <v>53</v>
      </c>
      <c r="V10" s="132" t="s">
        <v>47</v>
      </c>
      <c r="W10" s="132" t="s">
        <v>49</v>
      </c>
      <c r="X10" s="132" t="s">
        <v>52</v>
      </c>
      <c r="Y10" s="132" t="s">
        <v>48</v>
      </c>
      <c r="Z10" s="132" t="s">
        <v>51</v>
      </c>
      <c r="AA10" s="132" t="s">
        <v>50</v>
      </c>
      <c r="AB10" s="207" t="s">
        <v>71</v>
      </c>
      <c r="AC10" s="206" t="s">
        <v>53</v>
      </c>
      <c r="AD10" s="132" t="s">
        <v>49</v>
      </c>
      <c r="AE10" s="132" t="s">
        <v>48</v>
      </c>
      <c r="AF10" s="132" t="s">
        <v>55</v>
      </c>
      <c r="AG10" s="132" t="s">
        <v>58</v>
      </c>
      <c r="AH10" s="132" t="s">
        <v>59</v>
      </c>
      <c r="AI10" s="133" t="s">
        <v>60</v>
      </c>
    </row>
    <row r="11" spans="2:35" ht="13.5" thickBot="1">
      <c r="B11" s="84" t="s">
        <v>40</v>
      </c>
      <c r="C11" s="102" t="s">
        <v>41</v>
      </c>
      <c r="D11" s="85">
        <v>1</v>
      </c>
      <c r="E11" s="84">
        <v>2</v>
      </c>
      <c r="F11" s="102">
        <v>3</v>
      </c>
      <c r="G11" s="102">
        <v>4</v>
      </c>
      <c r="H11" s="102">
        <v>5</v>
      </c>
      <c r="I11" s="102">
        <v>6</v>
      </c>
      <c r="J11" s="102">
        <v>7</v>
      </c>
      <c r="K11" s="102">
        <v>8</v>
      </c>
      <c r="L11" s="103">
        <v>9</v>
      </c>
      <c r="M11" s="84">
        <v>10</v>
      </c>
      <c r="N11" s="102">
        <v>11</v>
      </c>
      <c r="O11" s="102">
        <v>12</v>
      </c>
      <c r="P11" s="102">
        <v>13</v>
      </c>
      <c r="Q11" s="102">
        <v>14</v>
      </c>
      <c r="R11" s="102">
        <v>15</v>
      </c>
      <c r="S11" s="103">
        <v>16</v>
      </c>
      <c r="T11" s="172">
        <v>17</v>
      </c>
      <c r="U11" s="84">
        <v>18</v>
      </c>
      <c r="V11" s="102">
        <v>19</v>
      </c>
      <c r="W11" s="102">
        <v>20</v>
      </c>
      <c r="X11" s="102">
        <v>21</v>
      </c>
      <c r="Y11" s="102">
        <v>22</v>
      </c>
      <c r="Z11" s="102">
        <v>23</v>
      </c>
      <c r="AA11" s="102">
        <v>24</v>
      </c>
      <c r="AB11" s="103">
        <v>25</v>
      </c>
      <c r="AC11" s="106">
        <v>26</v>
      </c>
      <c r="AD11" s="102">
        <v>27</v>
      </c>
      <c r="AE11" s="102">
        <v>28</v>
      </c>
      <c r="AF11" s="102">
        <v>29</v>
      </c>
      <c r="AG11" s="102">
        <v>30</v>
      </c>
      <c r="AH11" s="102">
        <v>31</v>
      </c>
      <c r="AI11" s="103">
        <v>32</v>
      </c>
    </row>
    <row r="12" spans="2:37" ht="26.25" customHeight="1">
      <c r="B12" s="92">
        <v>1</v>
      </c>
      <c r="C12" s="90" t="s">
        <v>12</v>
      </c>
      <c r="D12" s="218">
        <f>SUM(E12:S12)</f>
        <v>9747</v>
      </c>
      <c r="E12" s="44">
        <f>SUM(E13:E29)</f>
        <v>4819</v>
      </c>
      <c r="F12" s="45">
        <f aca="true" t="shared" si="0" ref="F12:W12">SUM(F13:F29)</f>
        <v>2472</v>
      </c>
      <c r="G12" s="45">
        <f t="shared" si="0"/>
        <v>42</v>
      </c>
      <c r="H12" s="45">
        <f t="shared" si="0"/>
        <v>14</v>
      </c>
      <c r="I12" s="45">
        <f t="shared" si="0"/>
        <v>1254</v>
      </c>
      <c r="J12" s="45">
        <f t="shared" si="0"/>
        <v>385</v>
      </c>
      <c r="K12" s="45">
        <f t="shared" si="0"/>
        <v>112</v>
      </c>
      <c r="L12" s="46">
        <f t="shared" si="0"/>
        <v>147</v>
      </c>
      <c r="M12" s="108">
        <f t="shared" si="0"/>
        <v>502</v>
      </c>
      <c r="N12" s="45">
        <f t="shared" si="0"/>
        <v>0</v>
      </c>
      <c r="O12" s="45">
        <f t="shared" si="0"/>
        <v>0</v>
      </c>
      <c r="P12" s="45">
        <f t="shared" si="0"/>
        <v>0</v>
      </c>
      <c r="Q12" s="45">
        <f t="shared" si="0"/>
        <v>0</v>
      </c>
      <c r="R12" s="45">
        <f t="shared" si="0"/>
        <v>0</v>
      </c>
      <c r="S12" s="61">
        <f t="shared" si="0"/>
        <v>0</v>
      </c>
      <c r="T12" s="135">
        <f>SUM(U12:AI12)</f>
        <v>1107</v>
      </c>
      <c r="U12" s="44">
        <f>SUM(U13:U29)</f>
        <v>0</v>
      </c>
      <c r="V12" s="45">
        <f t="shared" si="0"/>
        <v>0</v>
      </c>
      <c r="W12" s="45">
        <f t="shared" si="0"/>
        <v>0</v>
      </c>
      <c r="X12" s="45">
        <f aca="true" t="shared" si="1" ref="X12:AI12">SUM(X13:X29)</f>
        <v>0</v>
      </c>
      <c r="Y12" s="45">
        <f t="shared" si="1"/>
        <v>0</v>
      </c>
      <c r="Z12" s="45">
        <f t="shared" si="1"/>
        <v>0</v>
      </c>
      <c r="AA12" s="45">
        <f t="shared" si="1"/>
        <v>0</v>
      </c>
      <c r="AB12" s="46">
        <f t="shared" si="1"/>
        <v>1107</v>
      </c>
      <c r="AC12" s="108">
        <f t="shared" si="1"/>
        <v>0</v>
      </c>
      <c r="AD12" s="45">
        <f t="shared" si="1"/>
        <v>0</v>
      </c>
      <c r="AE12" s="45">
        <f t="shared" si="1"/>
        <v>0</v>
      </c>
      <c r="AF12" s="45">
        <f t="shared" si="1"/>
        <v>0</v>
      </c>
      <c r="AG12" s="45">
        <f t="shared" si="1"/>
        <v>0</v>
      </c>
      <c r="AH12" s="45">
        <f t="shared" si="1"/>
        <v>0</v>
      </c>
      <c r="AI12" s="46">
        <f t="shared" si="1"/>
        <v>0</v>
      </c>
      <c r="AJ12" s="465" t="e">
        <f>IF(AND(#REF!=0,D12=0),"Да",IF(#REF!&lt;=D12,"да","неверно"))</f>
        <v>#REF!</v>
      </c>
      <c r="AK12" s="465" t="e">
        <f>IF(AND(#REF!=0,T12=0),"Да",IF(#REF!&lt;=T12,"да","неверно"))</f>
        <v>#REF!</v>
      </c>
    </row>
    <row r="13" spans="2:37" ht="24" customHeight="1">
      <c r="B13" s="138" t="s">
        <v>22</v>
      </c>
      <c r="C13" s="145" t="s">
        <v>0</v>
      </c>
      <c r="D13" s="219">
        <f aca="true" t="shared" si="2" ref="D13:D41">SUM(E13:S13)</f>
        <v>6817</v>
      </c>
      <c r="E13" s="294">
        <v>3600</v>
      </c>
      <c r="F13" s="295">
        <v>1167</v>
      </c>
      <c r="G13" s="26"/>
      <c r="H13" s="26"/>
      <c r="I13" s="295">
        <v>1171</v>
      </c>
      <c r="J13" s="295">
        <v>374</v>
      </c>
      <c r="K13" s="295">
        <v>3</v>
      </c>
      <c r="L13" s="296"/>
      <c r="M13" s="310">
        <v>502</v>
      </c>
      <c r="N13" s="295"/>
      <c r="O13" s="295"/>
      <c r="P13" s="295"/>
      <c r="Q13" s="26"/>
      <c r="R13" s="295"/>
      <c r="S13" s="308"/>
      <c r="T13" s="136">
        <f aca="true" t="shared" si="3" ref="T13:T41">SUM(U13:AI13)</f>
        <v>0</v>
      </c>
      <c r="U13" s="298"/>
      <c r="V13" s="315"/>
      <c r="W13" s="299"/>
      <c r="X13" s="315"/>
      <c r="Y13" s="299"/>
      <c r="Z13" s="315"/>
      <c r="AA13" s="299"/>
      <c r="AB13" s="316"/>
      <c r="AC13" s="305"/>
      <c r="AD13" s="315"/>
      <c r="AE13" s="299"/>
      <c r="AF13" s="315"/>
      <c r="AG13" s="26"/>
      <c r="AH13" s="315"/>
      <c r="AI13" s="296"/>
      <c r="AJ13" s="465" t="e">
        <f>IF(AND(#REF!=0,D13=0),"Да",IF(#REF!&lt;=D13,"да","неверно"))</f>
        <v>#REF!</v>
      </c>
      <c r="AK13" s="465" t="e">
        <f>IF(AND(#REF!=0,T13=0),"Да",IF(#REF!&lt;=T13,"да","неверно"))</f>
        <v>#REF!</v>
      </c>
    </row>
    <row r="14" spans="2:37" ht="24" customHeight="1">
      <c r="B14" s="141" t="s">
        <v>23</v>
      </c>
      <c r="C14" s="146" t="s">
        <v>8</v>
      </c>
      <c r="D14" s="219">
        <f t="shared" si="2"/>
        <v>244</v>
      </c>
      <c r="E14" s="294">
        <v>121</v>
      </c>
      <c r="F14" s="295">
        <v>45</v>
      </c>
      <c r="G14" s="295">
        <v>30</v>
      </c>
      <c r="H14" s="295">
        <v>14</v>
      </c>
      <c r="I14" s="295">
        <v>2</v>
      </c>
      <c r="J14" s="295">
        <v>2</v>
      </c>
      <c r="K14" s="295">
        <v>30</v>
      </c>
      <c r="L14" s="296"/>
      <c r="M14" s="310"/>
      <c r="N14" s="295"/>
      <c r="O14" s="295"/>
      <c r="P14" s="295"/>
      <c r="Q14" s="26"/>
      <c r="R14" s="26"/>
      <c r="S14" s="308"/>
      <c r="T14" s="136">
        <f t="shared" si="3"/>
        <v>0</v>
      </c>
      <c r="U14" s="298"/>
      <c r="V14" s="260"/>
      <c r="W14" s="299"/>
      <c r="X14" s="260"/>
      <c r="Y14" s="299"/>
      <c r="Z14" s="260"/>
      <c r="AA14" s="299"/>
      <c r="AB14" s="317"/>
      <c r="AC14" s="305"/>
      <c r="AD14" s="260"/>
      <c r="AE14" s="299"/>
      <c r="AF14" s="260"/>
      <c r="AG14" s="26"/>
      <c r="AH14" s="199"/>
      <c r="AI14" s="296"/>
      <c r="AJ14" s="465" t="e">
        <f>IF(AND(#REF!=0,D14=0),"Да",IF(#REF!&lt;=D14,"да","неверно"))</f>
        <v>#REF!</v>
      </c>
      <c r="AK14" s="465" t="e">
        <f>IF(AND(#REF!=0,T14=0),"Да",IF(#REF!&lt;=T14,"да","неверно"))</f>
        <v>#REF!</v>
      </c>
    </row>
    <row r="15" spans="2:37" ht="24">
      <c r="B15" s="141" t="s">
        <v>24</v>
      </c>
      <c r="C15" s="146" t="s">
        <v>9</v>
      </c>
      <c r="D15" s="219">
        <f t="shared" si="2"/>
        <v>0</v>
      </c>
      <c r="E15" s="294"/>
      <c r="F15" s="295"/>
      <c r="G15" s="295"/>
      <c r="H15" s="295"/>
      <c r="I15" s="295"/>
      <c r="J15" s="295"/>
      <c r="K15" s="295"/>
      <c r="L15" s="296"/>
      <c r="M15" s="310"/>
      <c r="N15" s="295"/>
      <c r="O15" s="295"/>
      <c r="P15" s="295"/>
      <c r="Q15" s="26"/>
      <c r="R15" s="26"/>
      <c r="S15" s="308"/>
      <c r="T15" s="136">
        <f t="shared" si="3"/>
        <v>0</v>
      </c>
      <c r="U15" s="298"/>
      <c r="V15" s="260"/>
      <c r="W15" s="299"/>
      <c r="X15" s="260"/>
      <c r="Y15" s="299"/>
      <c r="Z15" s="260"/>
      <c r="AA15" s="299"/>
      <c r="AB15" s="317"/>
      <c r="AC15" s="305"/>
      <c r="AD15" s="260"/>
      <c r="AE15" s="299"/>
      <c r="AF15" s="260"/>
      <c r="AG15" s="26"/>
      <c r="AH15" s="199"/>
      <c r="AI15" s="296"/>
      <c r="AJ15" s="465" t="e">
        <f>IF(AND(#REF!=0,D15=0),"Да",IF(#REF!&lt;=D15,"да","неверно"))</f>
        <v>#REF!</v>
      </c>
      <c r="AK15" s="465" t="e">
        <f>IF(AND(#REF!=0,T15=0),"Да",IF(#REF!&lt;=T15,"да","неверно"))</f>
        <v>#REF!</v>
      </c>
    </row>
    <row r="16" spans="2:37" ht="12.75">
      <c r="B16" s="141" t="s">
        <v>25</v>
      </c>
      <c r="C16" s="146" t="s">
        <v>1</v>
      </c>
      <c r="D16" s="454">
        <f t="shared" si="2"/>
        <v>0</v>
      </c>
      <c r="E16" s="28"/>
      <c r="F16" s="26"/>
      <c r="G16" s="26"/>
      <c r="H16" s="26"/>
      <c r="I16" s="26"/>
      <c r="J16" s="26"/>
      <c r="K16" s="26"/>
      <c r="L16" s="29"/>
      <c r="M16" s="98"/>
      <c r="N16" s="26"/>
      <c r="O16" s="26"/>
      <c r="P16" s="26"/>
      <c r="Q16" s="26"/>
      <c r="R16" s="26"/>
      <c r="S16" s="27"/>
      <c r="T16" s="100">
        <f t="shared" si="3"/>
        <v>0</v>
      </c>
      <c r="U16" s="28"/>
      <c r="V16" s="131"/>
      <c r="W16" s="26"/>
      <c r="X16" s="131"/>
      <c r="Y16" s="26"/>
      <c r="Z16" s="131"/>
      <c r="AA16" s="26"/>
      <c r="AB16" s="31"/>
      <c r="AC16" s="98"/>
      <c r="AD16" s="131"/>
      <c r="AE16" s="26"/>
      <c r="AF16" s="131"/>
      <c r="AG16" s="26"/>
      <c r="AH16" s="131"/>
      <c r="AI16" s="29"/>
      <c r="AJ16" s="465" t="e">
        <f>IF(AND(#REF!=0,D16=0),"Да",IF(#REF!&lt;=D16,"да","неверно"))</f>
        <v>#REF!</v>
      </c>
      <c r="AK16" s="465" t="e">
        <f>IF(AND(#REF!=0,T16=0),"Да",IF(#REF!&lt;=T16,"да","неверно"))</f>
        <v>#REF!</v>
      </c>
    </row>
    <row r="17" spans="2:37" ht="24" customHeight="1">
      <c r="B17" s="141" t="s">
        <v>26</v>
      </c>
      <c r="C17" s="146" t="s">
        <v>2</v>
      </c>
      <c r="D17" s="219">
        <f t="shared" si="2"/>
        <v>0</v>
      </c>
      <c r="E17" s="28"/>
      <c r="F17" s="26"/>
      <c r="G17" s="299"/>
      <c r="H17" s="299"/>
      <c r="I17" s="299"/>
      <c r="J17" s="299"/>
      <c r="K17" s="299"/>
      <c r="L17" s="296"/>
      <c r="M17" s="305"/>
      <c r="N17" s="299"/>
      <c r="O17" s="299"/>
      <c r="P17" s="299"/>
      <c r="Q17" s="26"/>
      <c r="R17" s="26"/>
      <c r="S17" s="307"/>
      <c r="T17" s="136">
        <f t="shared" si="3"/>
        <v>0</v>
      </c>
      <c r="U17" s="28"/>
      <c r="V17" s="199"/>
      <c r="W17" s="299"/>
      <c r="X17" s="199"/>
      <c r="Y17" s="299"/>
      <c r="Z17" s="199"/>
      <c r="AA17" s="26"/>
      <c r="AB17" s="200"/>
      <c r="AC17" s="305"/>
      <c r="AD17" s="280"/>
      <c r="AE17" s="299"/>
      <c r="AF17" s="280"/>
      <c r="AG17" s="26"/>
      <c r="AH17" s="199"/>
      <c r="AI17" s="296"/>
      <c r="AJ17" s="465" t="e">
        <f>IF(AND(#REF!=0,D17=0),"Да",IF(#REF!&lt;=D17,"да","неверно"))</f>
        <v>#REF!</v>
      </c>
      <c r="AK17" s="465" t="e">
        <f>IF(AND(#REF!=0,T17=0),"Да",IF(#REF!&lt;=T17,"да","неверно"))</f>
        <v>#REF!</v>
      </c>
    </row>
    <row r="18" spans="2:37" ht="28.5" customHeight="1">
      <c r="B18" s="141" t="s">
        <v>27</v>
      </c>
      <c r="C18" s="146" t="s">
        <v>10</v>
      </c>
      <c r="D18" s="219">
        <f t="shared" si="2"/>
        <v>0</v>
      </c>
      <c r="E18" s="294"/>
      <c r="F18" s="295"/>
      <c r="G18" s="295"/>
      <c r="H18" s="295"/>
      <c r="I18" s="295"/>
      <c r="J18" s="295"/>
      <c r="K18" s="295"/>
      <c r="L18" s="296"/>
      <c r="M18" s="305"/>
      <c r="N18" s="299"/>
      <c r="O18" s="299"/>
      <c r="P18" s="299"/>
      <c r="Q18" s="26"/>
      <c r="R18" s="26"/>
      <c r="S18" s="307"/>
      <c r="T18" s="136">
        <f t="shared" si="3"/>
        <v>0</v>
      </c>
      <c r="U18" s="28"/>
      <c r="V18" s="131"/>
      <c r="W18" s="26"/>
      <c r="X18" s="131"/>
      <c r="Y18" s="26"/>
      <c r="Z18" s="131"/>
      <c r="AA18" s="26"/>
      <c r="AB18" s="31"/>
      <c r="AC18" s="305"/>
      <c r="AD18" s="315"/>
      <c r="AE18" s="299"/>
      <c r="AF18" s="315"/>
      <c r="AG18" s="26"/>
      <c r="AH18" s="131"/>
      <c r="AI18" s="296"/>
      <c r="AJ18" s="465" t="e">
        <f>IF(AND(#REF!=0,D18=0),"Да",IF(#REF!&lt;=D18,"да","неверно"))</f>
        <v>#REF!</v>
      </c>
      <c r="AK18" s="465" t="e">
        <f>IF(AND(#REF!=0,T18=0),"Да",IF(#REF!&lt;=T18,"да","неверно"))</f>
        <v>#REF!</v>
      </c>
    </row>
    <row r="19" spans="2:37" ht="28.5" customHeight="1">
      <c r="B19" s="141" t="s">
        <v>28</v>
      </c>
      <c r="C19" s="146" t="s">
        <v>61</v>
      </c>
      <c r="D19" s="454">
        <f t="shared" si="2"/>
        <v>0</v>
      </c>
      <c r="E19" s="28"/>
      <c r="F19" s="26"/>
      <c r="G19" s="26"/>
      <c r="H19" s="26"/>
      <c r="I19" s="26"/>
      <c r="J19" s="26"/>
      <c r="K19" s="26"/>
      <c r="L19" s="29"/>
      <c r="M19" s="98"/>
      <c r="N19" s="26"/>
      <c r="O19" s="26"/>
      <c r="P19" s="26"/>
      <c r="Q19" s="26"/>
      <c r="R19" s="26"/>
      <c r="S19" s="27"/>
      <c r="T19" s="100">
        <f t="shared" si="3"/>
        <v>0</v>
      </c>
      <c r="U19" s="28"/>
      <c r="V19" s="131"/>
      <c r="W19" s="26"/>
      <c r="X19" s="131"/>
      <c r="Y19" s="26"/>
      <c r="Z19" s="131"/>
      <c r="AA19" s="26"/>
      <c r="AB19" s="31"/>
      <c r="AC19" s="98"/>
      <c r="AD19" s="131"/>
      <c r="AE19" s="26"/>
      <c r="AF19" s="131"/>
      <c r="AG19" s="26"/>
      <c r="AH19" s="131"/>
      <c r="AI19" s="29"/>
      <c r="AJ19" s="465" t="e">
        <f>IF(AND(#REF!=0,D19=0),"Да",IF(#REF!&lt;=D19,"да","неверно"))</f>
        <v>#REF!</v>
      </c>
      <c r="AK19" s="465" t="e">
        <f>IF(AND(#REF!=0,T19=0),"Да",IF(#REF!&lt;=T19,"да","неверно"))</f>
        <v>#REF!</v>
      </c>
    </row>
    <row r="20" spans="2:37" ht="12.75">
      <c r="B20" s="140" t="s">
        <v>29</v>
      </c>
      <c r="C20" s="146" t="s">
        <v>144</v>
      </c>
      <c r="D20" s="219">
        <f t="shared" si="2"/>
        <v>2539</v>
      </c>
      <c r="E20" s="294">
        <v>1098</v>
      </c>
      <c r="F20" s="295">
        <v>1260</v>
      </c>
      <c r="G20" s="294">
        <v>12</v>
      </c>
      <c r="H20" s="295"/>
      <c r="I20" s="294">
        <v>81</v>
      </c>
      <c r="J20" s="295">
        <v>9</v>
      </c>
      <c r="K20" s="294">
        <v>79</v>
      </c>
      <c r="L20" s="29"/>
      <c r="M20" s="310"/>
      <c r="N20" s="295"/>
      <c r="O20" s="295"/>
      <c r="P20" s="295"/>
      <c r="Q20" s="26"/>
      <c r="R20" s="26"/>
      <c r="S20" s="308"/>
      <c r="T20" s="136">
        <f t="shared" si="3"/>
        <v>0</v>
      </c>
      <c r="U20" s="298"/>
      <c r="V20" s="315"/>
      <c r="W20" s="299"/>
      <c r="X20" s="315"/>
      <c r="Y20" s="299"/>
      <c r="Z20" s="315"/>
      <c r="AA20" s="299"/>
      <c r="AB20" s="31"/>
      <c r="AC20" s="305"/>
      <c r="AD20" s="315"/>
      <c r="AE20" s="299"/>
      <c r="AF20" s="315"/>
      <c r="AG20" s="26"/>
      <c r="AH20" s="131"/>
      <c r="AI20" s="296"/>
      <c r="AJ20" s="465" t="e">
        <f>IF(AND(#REF!=0,D20=0),"Да",IF(#REF!&lt;=D20,"да","неверно"))</f>
        <v>#REF!</v>
      </c>
      <c r="AK20" s="465" t="e">
        <f>IF(AND(#REF!=0,T20=0),"Да",IF(#REF!&lt;=T20,"да","неверно"))</f>
        <v>#REF!</v>
      </c>
    </row>
    <row r="21" spans="2:37" ht="12.75">
      <c r="B21" s="139" t="s">
        <v>30</v>
      </c>
      <c r="C21" s="146" t="s">
        <v>3</v>
      </c>
      <c r="D21" s="219">
        <f t="shared" si="2"/>
        <v>147</v>
      </c>
      <c r="E21" s="28"/>
      <c r="F21" s="26"/>
      <c r="G21" s="26"/>
      <c r="H21" s="26"/>
      <c r="I21" s="26"/>
      <c r="J21" s="26"/>
      <c r="K21" s="26"/>
      <c r="L21" s="297">
        <v>147</v>
      </c>
      <c r="M21" s="305"/>
      <c r="N21" s="299"/>
      <c r="O21" s="299"/>
      <c r="P21" s="299"/>
      <c r="Q21" s="299"/>
      <c r="R21" s="26"/>
      <c r="S21" s="307"/>
      <c r="T21" s="136">
        <f t="shared" si="3"/>
        <v>1107</v>
      </c>
      <c r="U21" s="28"/>
      <c r="V21" s="26"/>
      <c r="W21" s="295"/>
      <c r="X21" s="26"/>
      <c r="Y21" s="26"/>
      <c r="Z21" s="26"/>
      <c r="AA21" s="26"/>
      <c r="AB21" s="297">
        <v>1107</v>
      </c>
      <c r="AC21" s="305"/>
      <c r="AD21" s="299"/>
      <c r="AE21" s="299"/>
      <c r="AF21" s="299"/>
      <c r="AG21" s="295"/>
      <c r="AH21" s="26"/>
      <c r="AI21" s="297"/>
      <c r="AJ21" s="465" t="e">
        <f>IF(AND(#REF!=0,D21=0),"Да",IF(#REF!&lt;=D21,"да","неверно"))</f>
        <v>#REF!</v>
      </c>
      <c r="AK21" s="465" t="e">
        <f>IF(AND(#REF!=0,T21=0),"Да",IF(#REF!&lt;=T21,"да","неверно"))</f>
        <v>#REF!</v>
      </c>
    </row>
    <row r="22" spans="2:37" ht="12.75">
      <c r="B22" s="139" t="s">
        <v>31</v>
      </c>
      <c r="C22" s="146" t="s">
        <v>15</v>
      </c>
      <c r="D22" s="454">
        <f t="shared" si="2"/>
        <v>0</v>
      </c>
      <c r="E22" s="28"/>
      <c r="F22" s="26"/>
      <c r="G22" s="26"/>
      <c r="H22" s="26"/>
      <c r="I22" s="26"/>
      <c r="J22" s="26"/>
      <c r="K22" s="26"/>
      <c r="L22" s="29"/>
      <c r="M22" s="98"/>
      <c r="N22" s="26"/>
      <c r="O22" s="26"/>
      <c r="P22" s="26"/>
      <c r="Q22" s="26"/>
      <c r="R22" s="26"/>
      <c r="S22" s="27"/>
      <c r="T22" s="100">
        <f t="shared" si="3"/>
        <v>0</v>
      </c>
      <c r="U22" s="28"/>
      <c r="V22" s="26"/>
      <c r="W22" s="26"/>
      <c r="X22" s="26"/>
      <c r="Y22" s="26"/>
      <c r="Z22" s="26"/>
      <c r="AA22" s="26"/>
      <c r="AB22" s="29"/>
      <c r="AC22" s="98"/>
      <c r="AD22" s="26"/>
      <c r="AE22" s="26"/>
      <c r="AF22" s="26"/>
      <c r="AG22" s="26"/>
      <c r="AH22" s="26"/>
      <c r="AI22" s="29"/>
      <c r="AJ22" s="465" t="e">
        <f>IF(AND(#REF!=0,D22=0),"Да",IF(#REF!&lt;=D22,"да","неверно"))</f>
        <v>#REF!</v>
      </c>
      <c r="AK22" s="465" t="e">
        <f>IF(AND(#REF!=0,T22=0),"Да",IF(#REF!&lt;=T22,"да","неверно"))</f>
        <v>#REF!</v>
      </c>
    </row>
    <row r="23" spans="2:37" ht="12.75">
      <c r="B23" s="139" t="s">
        <v>32</v>
      </c>
      <c r="C23" s="146" t="s">
        <v>6</v>
      </c>
      <c r="D23" s="219">
        <f t="shared" si="2"/>
        <v>0</v>
      </c>
      <c r="E23" s="28"/>
      <c r="F23" s="26"/>
      <c r="G23" s="26"/>
      <c r="H23" s="26"/>
      <c r="I23" s="26"/>
      <c r="J23" s="26"/>
      <c r="K23" s="26"/>
      <c r="L23" s="29"/>
      <c r="M23" s="305"/>
      <c r="N23" s="299"/>
      <c r="O23" s="299"/>
      <c r="P23" s="299"/>
      <c r="Q23" s="26"/>
      <c r="R23" s="26"/>
      <c r="S23" s="307"/>
      <c r="T23" s="136">
        <f t="shared" si="3"/>
        <v>0</v>
      </c>
      <c r="U23" s="28"/>
      <c r="V23" s="26"/>
      <c r="W23" s="26"/>
      <c r="X23" s="26"/>
      <c r="Y23" s="26"/>
      <c r="Z23" s="26"/>
      <c r="AA23" s="26"/>
      <c r="AB23" s="29"/>
      <c r="AC23" s="305"/>
      <c r="AD23" s="299"/>
      <c r="AE23" s="299"/>
      <c r="AF23" s="299"/>
      <c r="AG23" s="26"/>
      <c r="AH23" s="26"/>
      <c r="AI23" s="296"/>
      <c r="AJ23" s="465" t="e">
        <f>IF(AND(#REF!=0,D23=0),"Да",IF(#REF!&lt;=D23,"да","неверно"))</f>
        <v>#REF!</v>
      </c>
      <c r="AK23" s="465" t="e">
        <f>IF(AND(#REF!=0,T23=0),"Да",IF(#REF!&lt;=T23,"да","неверно"))</f>
        <v>#REF!</v>
      </c>
    </row>
    <row r="24" spans="2:37" ht="24">
      <c r="B24" s="139" t="s">
        <v>33</v>
      </c>
      <c r="C24" s="146" t="s">
        <v>7</v>
      </c>
      <c r="D24" s="219">
        <f t="shared" si="2"/>
        <v>0</v>
      </c>
      <c r="E24" s="294"/>
      <c r="F24" s="295"/>
      <c r="G24" s="295"/>
      <c r="H24" s="295"/>
      <c r="I24" s="295"/>
      <c r="J24" s="295"/>
      <c r="K24" s="295"/>
      <c r="L24" s="296"/>
      <c r="M24" s="310"/>
      <c r="N24" s="295"/>
      <c r="O24" s="295"/>
      <c r="P24" s="295"/>
      <c r="Q24" s="26"/>
      <c r="R24" s="26"/>
      <c r="S24" s="308"/>
      <c r="T24" s="136">
        <f t="shared" si="3"/>
        <v>0</v>
      </c>
      <c r="U24" s="294"/>
      <c r="V24" s="295"/>
      <c r="W24" s="295"/>
      <c r="X24" s="295"/>
      <c r="Y24" s="295"/>
      <c r="Z24" s="295"/>
      <c r="AA24" s="295"/>
      <c r="AB24" s="297"/>
      <c r="AC24" s="310"/>
      <c r="AD24" s="295"/>
      <c r="AE24" s="295"/>
      <c r="AF24" s="295"/>
      <c r="AG24" s="26"/>
      <c r="AH24" s="26"/>
      <c r="AI24" s="297"/>
      <c r="AJ24" s="465" t="e">
        <f>IF(AND(#REF!=0,D24=0),"Да",IF(#REF!&lt;=D24,"да","неверно"))</f>
        <v>#REF!</v>
      </c>
      <c r="AK24" s="465" t="e">
        <f>IF(AND(#REF!=0,T24=0),"Да",IF(#REF!&lt;=T24,"да","неверно"))</f>
        <v>#REF!</v>
      </c>
    </row>
    <row r="25" spans="2:37" ht="24">
      <c r="B25" s="139" t="s">
        <v>34</v>
      </c>
      <c r="C25" s="146" t="s">
        <v>4</v>
      </c>
      <c r="D25" s="454">
        <f t="shared" si="2"/>
        <v>0</v>
      </c>
      <c r="E25" s="28"/>
      <c r="F25" s="26"/>
      <c r="G25" s="26"/>
      <c r="H25" s="26"/>
      <c r="I25" s="26"/>
      <c r="J25" s="26"/>
      <c r="K25" s="26"/>
      <c r="L25" s="29"/>
      <c r="M25" s="98"/>
      <c r="N25" s="26"/>
      <c r="O25" s="26"/>
      <c r="P25" s="26"/>
      <c r="Q25" s="26"/>
      <c r="R25" s="26"/>
      <c r="S25" s="27"/>
      <c r="T25" s="100">
        <f t="shared" si="3"/>
        <v>0</v>
      </c>
      <c r="U25" s="28"/>
      <c r="V25" s="131"/>
      <c r="W25" s="26"/>
      <c r="X25" s="131"/>
      <c r="Y25" s="26"/>
      <c r="Z25" s="131"/>
      <c r="AA25" s="26"/>
      <c r="AB25" s="31"/>
      <c r="AC25" s="98"/>
      <c r="AD25" s="131"/>
      <c r="AE25" s="26"/>
      <c r="AF25" s="131"/>
      <c r="AG25" s="26"/>
      <c r="AH25" s="131"/>
      <c r="AI25" s="29"/>
      <c r="AJ25" s="465" t="e">
        <f>IF(AND(#REF!=0,D25=0),"Да",IF(#REF!&lt;=D25,"да","неверно"))</f>
        <v>#REF!</v>
      </c>
      <c r="AK25" s="465" t="e">
        <f>IF(AND(#REF!=0,T25=0),"Да",IF(#REF!&lt;=T25,"да","неверно"))</f>
        <v>#REF!</v>
      </c>
    </row>
    <row r="26" spans="2:37" ht="12.75">
      <c r="B26" s="139" t="s">
        <v>35</v>
      </c>
      <c r="C26" s="146" t="s">
        <v>11</v>
      </c>
      <c r="D26" s="454">
        <f t="shared" si="2"/>
        <v>0</v>
      </c>
      <c r="E26" s="28"/>
      <c r="F26" s="26"/>
      <c r="G26" s="26"/>
      <c r="H26" s="26"/>
      <c r="I26" s="26"/>
      <c r="J26" s="26"/>
      <c r="K26" s="26"/>
      <c r="L26" s="29"/>
      <c r="M26" s="98"/>
      <c r="N26" s="26"/>
      <c r="O26" s="26"/>
      <c r="P26" s="26"/>
      <c r="Q26" s="26"/>
      <c r="R26" s="26"/>
      <c r="S26" s="27"/>
      <c r="T26" s="100">
        <f t="shared" si="3"/>
        <v>0</v>
      </c>
      <c r="U26" s="28"/>
      <c r="V26" s="131"/>
      <c r="W26" s="26"/>
      <c r="X26" s="131"/>
      <c r="Y26" s="26"/>
      <c r="Z26" s="131"/>
      <c r="AA26" s="26"/>
      <c r="AB26" s="31"/>
      <c r="AC26" s="98"/>
      <c r="AD26" s="131"/>
      <c r="AE26" s="26"/>
      <c r="AF26" s="131"/>
      <c r="AG26" s="26"/>
      <c r="AH26" s="131"/>
      <c r="AI26" s="29"/>
      <c r="AJ26" s="465" t="e">
        <f>IF(AND(#REF!=0,D26=0),"Да",IF(#REF!&lt;=D26,"да","неверно"))</f>
        <v>#REF!</v>
      </c>
      <c r="AK26" s="465" t="e">
        <f>IF(AND(#REF!=0,T26=0),"Да",IF(#REF!&lt;=T26,"да","неверно"))</f>
        <v>#REF!</v>
      </c>
    </row>
    <row r="27" spans="2:37" ht="12.75">
      <c r="B27" s="141" t="s">
        <v>36</v>
      </c>
      <c r="C27" s="146" t="s">
        <v>43</v>
      </c>
      <c r="D27" s="454">
        <f t="shared" si="2"/>
        <v>0</v>
      </c>
      <c r="E27" s="28"/>
      <c r="F27" s="26"/>
      <c r="G27" s="26"/>
      <c r="H27" s="26"/>
      <c r="I27" s="26"/>
      <c r="J27" s="26"/>
      <c r="K27" s="26"/>
      <c r="L27" s="29"/>
      <c r="M27" s="98"/>
      <c r="N27" s="26"/>
      <c r="O27" s="26"/>
      <c r="P27" s="26"/>
      <c r="Q27" s="26"/>
      <c r="R27" s="26"/>
      <c r="S27" s="27"/>
      <c r="T27" s="100">
        <f t="shared" si="3"/>
        <v>0</v>
      </c>
      <c r="U27" s="28"/>
      <c r="V27" s="199"/>
      <c r="W27" s="26"/>
      <c r="X27" s="199"/>
      <c r="Y27" s="26"/>
      <c r="Z27" s="199"/>
      <c r="AA27" s="26"/>
      <c r="AB27" s="200"/>
      <c r="AC27" s="98"/>
      <c r="AD27" s="199"/>
      <c r="AE27" s="26"/>
      <c r="AF27" s="199"/>
      <c r="AG27" s="26"/>
      <c r="AH27" s="199"/>
      <c r="AI27" s="29"/>
      <c r="AJ27" s="465" t="e">
        <f>IF(AND(#REF!=0,D27=0),"Да",IF(#REF!&lt;=D27,"да","неверно"))</f>
        <v>#REF!</v>
      </c>
      <c r="AK27" s="465" t="e">
        <f>IF(AND(#REF!=0,T27=0),"Да",IF(#REF!&lt;=T27,"да","неверно"))</f>
        <v>#REF!</v>
      </c>
    </row>
    <row r="28" spans="2:37" ht="39.75" customHeight="1">
      <c r="B28" s="141" t="s">
        <v>37</v>
      </c>
      <c r="C28" s="146" t="s">
        <v>13</v>
      </c>
      <c r="D28" s="454">
        <f t="shared" si="2"/>
        <v>0</v>
      </c>
      <c r="E28" s="28"/>
      <c r="F28" s="26"/>
      <c r="G28" s="26"/>
      <c r="H28" s="26"/>
      <c r="I28" s="26"/>
      <c r="J28" s="26"/>
      <c r="K28" s="26"/>
      <c r="L28" s="29"/>
      <c r="M28" s="98"/>
      <c r="N28" s="26"/>
      <c r="O28" s="26"/>
      <c r="P28" s="26"/>
      <c r="Q28" s="26"/>
      <c r="R28" s="26"/>
      <c r="S28" s="27"/>
      <c r="T28" s="100">
        <f t="shared" si="3"/>
        <v>0</v>
      </c>
      <c r="U28" s="28"/>
      <c r="V28" s="131"/>
      <c r="W28" s="26"/>
      <c r="X28" s="131"/>
      <c r="Y28" s="26"/>
      <c r="Z28" s="131"/>
      <c r="AA28" s="26"/>
      <c r="AB28" s="31"/>
      <c r="AC28" s="98"/>
      <c r="AD28" s="131"/>
      <c r="AE28" s="26"/>
      <c r="AF28" s="131"/>
      <c r="AG28" s="26"/>
      <c r="AH28" s="131"/>
      <c r="AI28" s="29"/>
      <c r="AJ28" s="465" t="e">
        <f>IF(AND(#REF!=0,D28=0),"Да",IF(#REF!&lt;=D28,"да","неверно"))</f>
        <v>#REF!</v>
      </c>
      <c r="AK28" s="465" t="e">
        <f>IF(AND(#REF!=0,T28=0),"Да",IF(#REF!&lt;=T28,"да","неверно"))</f>
        <v>#REF!</v>
      </c>
    </row>
    <row r="29" spans="2:37" ht="24.75" thickBot="1">
      <c r="B29" s="149" t="s">
        <v>38</v>
      </c>
      <c r="C29" s="150" t="s">
        <v>5</v>
      </c>
      <c r="D29" s="455">
        <f t="shared" si="2"/>
        <v>0</v>
      </c>
      <c r="E29" s="47"/>
      <c r="F29" s="48"/>
      <c r="G29" s="48"/>
      <c r="H29" s="48"/>
      <c r="I29" s="48"/>
      <c r="J29" s="48"/>
      <c r="K29" s="48"/>
      <c r="L29" s="49"/>
      <c r="M29" s="99"/>
      <c r="N29" s="48"/>
      <c r="O29" s="48"/>
      <c r="P29" s="48"/>
      <c r="Q29" s="48"/>
      <c r="R29" s="48"/>
      <c r="S29" s="56"/>
      <c r="T29" s="101">
        <f t="shared" si="3"/>
        <v>0</v>
      </c>
      <c r="U29" s="47"/>
      <c r="V29" s="151"/>
      <c r="W29" s="48"/>
      <c r="X29" s="151"/>
      <c r="Y29" s="48"/>
      <c r="Z29" s="151"/>
      <c r="AA29" s="48"/>
      <c r="AB29" s="64"/>
      <c r="AC29" s="99"/>
      <c r="AD29" s="151"/>
      <c r="AE29" s="48"/>
      <c r="AF29" s="151"/>
      <c r="AG29" s="48"/>
      <c r="AH29" s="151"/>
      <c r="AI29" s="49"/>
      <c r="AJ29" s="465" t="e">
        <f>IF(AND(#REF!=0,D29=0),"Да",IF(#REF!&lt;=D29,"да","неверно"))</f>
        <v>#REF!</v>
      </c>
      <c r="AK29" s="465" t="e">
        <f>IF(AND(#REF!=0,T29=0),"Да",IF(#REF!&lt;=T29,"да","неверно"))</f>
        <v>#REF!</v>
      </c>
    </row>
    <row r="30" spans="2:37" ht="27.75" customHeight="1" thickBot="1">
      <c r="B30" s="152">
        <v>2</v>
      </c>
      <c r="C30" s="153" t="s">
        <v>46</v>
      </c>
      <c r="D30" s="459">
        <f t="shared" si="2"/>
        <v>0</v>
      </c>
      <c r="E30" s="154"/>
      <c r="F30" s="113"/>
      <c r="G30" s="113"/>
      <c r="H30" s="113"/>
      <c r="I30" s="113"/>
      <c r="J30" s="113"/>
      <c r="K30" s="113"/>
      <c r="L30" s="155"/>
      <c r="M30" s="112"/>
      <c r="N30" s="113"/>
      <c r="O30" s="113"/>
      <c r="P30" s="113"/>
      <c r="Q30" s="113"/>
      <c r="R30" s="113"/>
      <c r="S30" s="201"/>
      <c r="T30" s="458">
        <f t="shared" si="3"/>
        <v>0</v>
      </c>
      <c r="U30" s="154"/>
      <c r="V30" s="156"/>
      <c r="W30" s="113"/>
      <c r="X30" s="156"/>
      <c r="Y30" s="113"/>
      <c r="Z30" s="156"/>
      <c r="AA30" s="113"/>
      <c r="AB30" s="157"/>
      <c r="AC30" s="112"/>
      <c r="AD30" s="156"/>
      <c r="AE30" s="113"/>
      <c r="AF30" s="156"/>
      <c r="AG30" s="113"/>
      <c r="AH30" s="156"/>
      <c r="AI30" s="155"/>
      <c r="AJ30" s="465" t="e">
        <f>IF(AND(#REF!=0,D30=0),"Да",IF(#REF!&lt;=D30,"да","неверно"))</f>
        <v>#REF!</v>
      </c>
      <c r="AK30" s="465" t="e">
        <f>IF(AND(#REF!=0,T30=0),"Да",IF(#REF!&lt;=T30,"да","неверно"))</f>
        <v>#REF!</v>
      </c>
    </row>
    <row r="31" spans="2:37" ht="24">
      <c r="B31" s="158">
        <v>3</v>
      </c>
      <c r="C31" s="91" t="s">
        <v>17</v>
      </c>
      <c r="D31" s="218">
        <f t="shared" si="2"/>
        <v>0</v>
      </c>
      <c r="E31" s="44">
        <f>SUM(E32:E34)</f>
        <v>0</v>
      </c>
      <c r="F31" s="45">
        <f aca="true" t="shared" si="4" ref="F31:W31">SUM(F32:F34)</f>
        <v>0</v>
      </c>
      <c r="G31" s="45">
        <f t="shared" si="4"/>
        <v>0</v>
      </c>
      <c r="H31" s="45">
        <f t="shared" si="4"/>
        <v>0</v>
      </c>
      <c r="I31" s="45">
        <f t="shared" si="4"/>
        <v>0</v>
      </c>
      <c r="J31" s="45">
        <f t="shared" si="4"/>
        <v>0</v>
      </c>
      <c r="K31" s="45">
        <f t="shared" si="4"/>
        <v>0</v>
      </c>
      <c r="L31" s="46">
        <f t="shared" si="4"/>
        <v>0</v>
      </c>
      <c r="M31" s="108">
        <f t="shared" si="4"/>
        <v>0</v>
      </c>
      <c r="N31" s="45">
        <f t="shared" si="4"/>
        <v>0</v>
      </c>
      <c r="O31" s="45">
        <f t="shared" si="4"/>
        <v>0</v>
      </c>
      <c r="P31" s="45">
        <f t="shared" si="4"/>
        <v>0</v>
      </c>
      <c r="Q31" s="45">
        <f t="shared" si="4"/>
        <v>0</v>
      </c>
      <c r="R31" s="45">
        <f t="shared" si="4"/>
        <v>0</v>
      </c>
      <c r="S31" s="61">
        <f t="shared" si="4"/>
        <v>0</v>
      </c>
      <c r="T31" s="135">
        <f t="shared" si="3"/>
        <v>0</v>
      </c>
      <c r="U31" s="44">
        <f>SUM(U32:U34)</f>
        <v>0</v>
      </c>
      <c r="V31" s="45">
        <f t="shared" si="4"/>
        <v>0</v>
      </c>
      <c r="W31" s="45">
        <f t="shared" si="4"/>
        <v>0</v>
      </c>
      <c r="X31" s="45">
        <f aca="true" t="shared" si="5" ref="X31:AI31">SUM(X32:X34)</f>
        <v>0</v>
      </c>
      <c r="Y31" s="45">
        <f t="shared" si="5"/>
        <v>0</v>
      </c>
      <c r="Z31" s="45">
        <f t="shared" si="5"/>
        <v>0</v>
      </c>
      <c r="AA31" s="45">
        <f t="shared" si="5"/>
        <v>0</v>
      </c>
      <c r="AB31" s="46">
        <f t="shared" si="5"/>
        <v>0</v>
      </c>
      <c r="AC31" s="108">
        <f t="shared" si="5"/>
        <v>0</v>
      </c>
      <c r="AD31" s="45">
        <f t="shared" si="5"/>
        <v>0</v>
      </c>
      <c r="AE31" s="45">
        <f t="shared" si="5"/>
        <v>0</v>
      </c>
      <c r="AF31" s="45">
        <f t="shared" si="5"/>
        <v>0</v>
      </c>
      <c r="AG31" s="45">
        <f t="shared" si="5"/>
        <v>0</v>
      </c>
      <c r="AH31" s="45">
        <f t="shared" si="5"/>
        <v>0</v>
      </c>
      <c r="AI31" s="46">
        <f t="shared" si="5"/>
        <v>0</v>
      </c>
      <c r="AJ31" s="465" t="e">
        <f>IF(AND(#REF!=0,D31=0),"Да",IF(#REF!&lt;=D31,"да","неверно"))</f>
        <v>#REF!</v>
      </c>
      <c r="AK31" s="465" t="e">
        <f>IF(AND(#REF!=0,T31=0),"Да",IF(#REF!&lt;=T31,"да","неверно"))</f>
        <v>#REF!</v>
      </c>
    </row>
    <row r="32" spans="2:37" ht="12.75">
      <c r="B32" s="96" t="s">
        <v>63</v>
      </c>
      <c r="C32" s="147" t="s">
        <v>44</v>
      </c>
      <c r="D32" s="454">
        <f t="shared" si="2"/>
        <v>0</v>
      </c>
      <c r="E32" s="28"/>
      <c r="F32" s="26"/>
      <c r="G32" s="26"/>
      <c r="H32" s="26"/>
      <c r="I32" s="26"/>
      <c r="J32" s="26"/>
      <c r="K32" s="26"/>
      <c r="L32" s="29"/>
      <c r="M32" s="98"/>
      <c r="N32" s="26"/>
      <c r="O32" s="26"/>
      <c r="P32" s="26"/>
      <c r="Q32" s="26"/>
      <c r="R32" s="26"/>
      <c r="S32" s="27"/>
      <c r="T32" s="100">
        <f t="shared" si="3"/>
        <v>0</v>
      </c>
      <c r="U32" s="28"/>
      <c r="V32" s="131"/>
      <c r="W32" s="26"/>
      <c r="X32" s="131"/>
      <c r="Y32" s="26"/>
      <c r="Z32" s="131"/>
      <c r="AA32" s="26"/>
      <c r="AB32" s="31"/>
      <c r="AC32" s="98"/>
      <c r="AD32" s="131"/>
      <c r="AE32" s="26"/>
      <c r="AF32" s="131"/>
      <c r="AG32" s="26"/>
      <c r="AH32" s="131"/>
      <c r="AI32" s="29"/>
      <c r="AJ32" s="465" t="e">
        <f>IF(AND(#REF!=0,D32=0),"Да",IF(#REF!&lt;=D32,"да","неверно"))</f>
        <v>#REF!</v>
      </c>
      <c r="AK32" s="465" t="e">
        <f>IF(AND(#REF!=0,T32=0),"Да",IF(#REF!&lt;=T32,"да","неверно"))</f>
        <v>#REF!</v>
      </c>
    </row>
    <row r="33" spans="2:37" ht="12.75">
      <c r="B33" s="96" t="s">
        <v>64</v>
      </c>
      <c r="C33" s="148" t="s">
        <v>45</v>
      </c>
      <c r="D33" s="454">
        <f t="shared" si="2"/>
        <v>0</v>
      </c>
      <c r="E33" s="28"/>
      <c r="F33" s="26"/>
      <c r="G33" s="26"/>
      <c r="H33" s="26"/>
      <c r="I33" s="26"/>
      <c r="J33" s="26"/>
      <c r="K33" s="26"/>
      <c r="L33" s="29"/>
      <c r="M33" s="98"/>
      <c r="N33" s="26"/>
      <c r="O33" s="26"/>
      <c r="P33" s="26"/>
      <c r="Q33" s="26"/>
      <c r="R33" s="26"/>
      <c r="S33" s="27"/>
      <c r="T33" s="100">
        <f t="shared" si="3"/>
        <v>0</v>
      </c>
      <c r="U33" s="28"/>
      <c r="V33" s="131"/>
      <c r="W33" s="26"/>
      <c r="X33" s="131"/>
      <c r="Y33" s="26"/>
      <c r="Z33" s="131"/>
      <c r="AA33" s="26"/>
      <c r="AB33" s="31"/>
      <c r="AC33" s="98"/>
      <c r="AD33" s="131"/>
      <c r="AE33" s="26"/>
      <c r="AF33" s="131"/>
      <c r="AG33" s="26"/>
      <c r="AH33" s="131"/>
      <c r="AI33" s="29"/>
      <c r="AJ33" s="465" t="e">
        <f>IF(AND(#REF!=0,D33=0),"Да",IF(#REF!&lt;=D33,"да","неверно"))</f>
        <v>#REF!</v>
      </c>
      <c r="AK33" s="465" t="e">
        <f>IF(AND(#REF!=0,T33=0),"Да",IF(#REF!&lt;=T33,"да","неверно"))</f>
        <v>#REF!</v>
      </c>
    </row>
    <row r="34" spans="2:37" ht="13.5" thickBot="1">
      <c r="B34" s="159" t="s">
        <v>65</v>
      </c>
      <c r="C34" s="160" t="s">
        <v>43</v>
      </c>
      <c r="D34" s="455">
        <f t="shared" si="2"/>
        <v>0</v>
      </c>
      <c r="E34" s="47"/>
      <c r="F34" s="48"/>
      <c r="G34" s="48"/>
      <c r="H34" s="48"/>
      <c r="I34" s="48"/>
      <c r="J34" s="48"/>
      <c r="K34" s="48"/>
      <c r="L34" s="49"/>
      <c r="M34" s="99"/>
      <c r="N34" s="48"/>
      <c r="O34" s="48"/>
      <c r="P34" s="48"/>
      <c r="Q34" s="48"/>
      <c r="R34" s="48"/>
      <c r="S34" s="56"/>
      <c r="T34" s="101">
        <f t="shared" si="3"/>
        <v>0</v>
      </c>
      <c r="U34" s="47"/>
      <c r="V34" s="151"/>
      <c r="W34" s="48"/>
      <c r="X34" s="151"/>
      <c r="Y34" s="48"/>
      <c r="Z34" s="151"/>
      <c r="AA34" s="48"/>
      <c r="AB34" s="64"/>
      <c r="AC34" s="99"/>
      <c r="AD34" s="151"/>
      <c r="AE34" s="48"/>
      <c r="AF34" s="151"/>
      <c r="AG34" s="48"/>
      <c r="AH34" s="151"/>
      <c r="AI34" s="49"/>
      <c r="AJ34" s="465" t="e">
        <f>IF(AND(#REF!=0,D34=0),"Да",IF(#REF!&lt;=D34,"да","неверно"))</f>
        <v>#REF!</v>
      </c>
      <c r="AK34" s="465" t="e">
        <f>IF(AND(#REF!=0,T34=0),"Да",IF(#REF!&lt;=T34,"да","неверно"))</f>
        <v>#REF!</v>
      </c>
    </row>
    <row r="35" spans="2:37" ht="24.75" thickBot="1">
      <c r="B35" s="161">
        <v>4</v>
      </c>
      <c r="C35" s="162" t="s">
        <v>18</v>
      </c>
      <c r="D35" s="456">
        <f t="shared" si="2"/>
        <v>0</v>
      </c>
      <c r="E35" s="311"/>
      <c r="F35" s="312"/>
      <c r="G35" s="312"/>
      <c r="H35" s="312"/>
      <c r="I35" s="312"/>
      <c r="J35" s="312"/>
      <c r="K35" s="312"/>
      <c r="L35" s="58"/>
      <c r="M35" s="320"/>
      <c r="N35" s="312"/>
      <c r="O35" s="312"/>
      <c r="P35" s="312"/>
      <c r="Q35" s="60"/>
      <c r="R35" s="60"/>
      <c r="S35" s="319"/>
      <c r="T35" s="457">
        <f t="shared" si="3"/>
        <v>0</v>
      </c>
      <c r="U35" s="59"/>
      <c r="V35" s="164"/>
      <c r="W35" s="60"/>
      <c r="X35" s="164"/>
      <c r="Y35" s="60"/>
      <c r="Z35" s="164"/>
      <c r="AA35" s="60"/>
      <c r="AB35" s="63"/>
      <c r="AC35" s="165"/>
      <c r="AD35" s="164"/>
      <c r="AE35" s="60"/>
      <c r="AF35" s="164"/>
      <c r="AG35" s="60"/>
      <c r="AH35" s="164"/>
      <c r="AI35" s="58"/>
      <c r="AJ35" s="465" t="e">
        <f>IF(AND(#REF!=0,D35=0),"Да",IF(#REF!&lt;=D35,"да","неверно"))</f>
        <v>#REF!</v>
      </c>
      <c r="AK35" s="465" t="e">
        <f>IF(AND(#REF!=0,T35=0),"Да",IF(#REF!&lt;=T35,"да","неверно"))</f>
        <v>#REF!</v>
      </c>
    </row>
    <row r="36" spans="2:37" ht="27" customHeight="1" thickBot="1">
      <c r="B36" s="89">
        <v>5</v>
      </c>
      <c r="C36" s="162" t="s">
        <v>19</v>
      </c>
      <c r="D36" s="220">
        <f t="shared" si="2"/>
        <v>0</v>
      </c>
      <c r="E36" s="311"/>
      <c r="F36" s="312"/>
      <c r="G36" s="312"/>
      <c r="H36" s="312"/>
      <c r="I36" s="312"/>
      <c r="J36" s="312"/>
      <c r="K36" s="312"/>
      <c r="L36" s="313"/>
      <c r="M36" s="320"/>
      <c r="N36" s="312"/>
      <c r="O36" s="312"/>
      <c r="P36" s="312"/>
      <c r="Q36" s="60"/>
      <c r="R36" s="60"/>
      <c r="S36" s="319"/>
      <c r="T36" s="163">
        <f t="shared" si="3"/>
        <v>0</v>
      </c>
      <c r="U36" s="303"/>
      <c r="V36" s="318"/>
      <c r="W36" s="304"/>
      <c r="X36" s="318"/>
      <c r="Y36" s="304"/>
      <c r="Z36" s="318"/>
      <c r="AA36" s="304"/>
      <c r="AB36" s="414"/>
      <c r="AC36" s="306"/>
      <c r="AD36" s="318"/>
      <c r="AE36" s="304"/>
      <c r="AF36" s="318"/>
      <c r="AG36" s="60"/>
      <c r="AH36" s="164"/>
      <c r="AI36" s="300"/>
      <c r="AJ36" s="465" t="e">
        <f>IF(AND(#REF!=0,D36=0),"Да",IF(#REF!&lt;=D36,"да","неверно"))</f>
        <v>#REF!</v>
      </c>
      <c r="AK36" s="465" t="e">
        <f>IF(AND(#REF!=0,T36=0),"Да",IF(#REF!&lt;=T36,"да","неверно"))</f>
        <v>#REF!</v>
      </c>
    </row>
    <row r="37" spans="2:37" ht="13.5" thickBot="1">
      <c r="B37" s="89">
        <v>6</v>
      </c>
      <c r="C37" s="162" t="s">
        <v>20</v>
      </c>
      <c r="D37" s="456">
        <f t="shared" si="2"/>
        <v>0</v>
      </c>
      <c r="E37" s="311"/>
      <c r="F37" s="312"/>
      <c r="G37" s="312"/>
      <c r="H37" s="312"/>
      <c r="I37" s="312"/>
      <c r="J37" s="312"/>
      <c r="K37" s="312"/>
      <c r="L37" s="58"/>
      <c r="M37" s="320"/>
      <c r="N37" s="312"/>
      <c r="O37" s="312"/>
      <c r="P37" s="312"/>
      <c r="Q37" s="60"/>
      <c r="R37" s="60"/>
      <c r="S37" s="319"/>
      <c r="T37" s="457">
        <f t="shared" si="3"/>
        <v>0</v>
      </c>
      <c r="U37" s="59"/>
      <c r="V37" s="164"/>
      <c r="W37" s="60"/>
      <c r="X37" s="164"/>
      <c r="Y37" s="60"/>
      <c r="Z37" s="164"/>
      <c r="AA37" s="60"/>
      <c r="AB37" s="63"/>
      <c r="AC37" s="165"/>
      <c r="AD37" s="164"/>
      <c r="AE37" s="60"/>
      <c r="AF37" s="164"/>
      <c r="AG37" s="60"/>
      <c r="AH37" s="164"/>
      <c r="AI37" s="58"/>
      <c r="AJ37" s="465" t="e">
        <f>IF(AND(#REF!=0,D37=0),"Да",IF(#REF!&lt;=D37,"да","неверно"))</f>
        <v>#REF!</v>
      </c>
      <c r="AK37" s="465" t="e">
        <f>IF(AND(#REF!=0,T37=0),"Да",IF(#REF!&lt;=T37,"да","неверно"))</f>
        <v>#REF!</v>
      </c>
    </row>
    <row r="38" spans="2:37" ht="13.5" thickBot="1">
      <c r="B38" s="89">
        <v>7</v>
      </c>
      <c r="C38" s="162" t="s">
        <v>42</v>
      </c>
      <c r="D38" s="456">
        <f t="shared" si="2"/>
        <v>0</v>
      </c>
      <c r="E38" s="311"/>
      <c r="F38" s="312"/>
      <c r="G38" s="312"/>
      <c r="H38" s="312"/>
      <c r="I38" s="312"/>
      <c r="J38" s="312"/>
      <c r="K38" s="312"/>
      <c r="L38" s="58"/>
      <c r="M38" s="320"/>
      <c r="N38" s="312"/>
      <c r="O38" s="312"/>
      <c r="P38" s="312"/>
      <c r="Q38" s="60"/>
      <c r="R38" s="60"/>
      <c r="S38" s="319"/>
      <c r="T38" s="457">
        <f t="shared" si="3"/>
        <v>0</v>
      </c>
      <c r="U38" s="59"/>
      <c r="V38" s="164"/>
      <c r="W38" s="60"/>
      <c r="X38" s="164"/>
      <c r="Y38" s="60"/>
      <c r="Z38" s="164"/>
      <c r="AA38" s="60"/>
      <c r="AB38" s="63"/>
      <c r="AC38" s="165"/>
      <c r="AD38" s="164"/>
      <c r="AE38" s="60"/>
      <c r="AF38" s="164"/>
      <c r="AG38" s="60"/>
      <c r="AH38" s="164"/>
      <c r="AI38" s="58"/>
      <c r="AJ38" s="465" t="e">
        <f>IF(AND(#REF!=0,D38=0),"Да",IF(#REF!&lt;=D38,"да","неверно"))</f>
        <v>#REF!</v>
      </c>
      <c r="AK38" s="465" t="e">
        <f>IF(AND(#REF!=0,T38=0),"Да",IF(#REF!&lt;=T38,"да","неверно"))</f>
        <v>#REF!</v>
      </c>
    </row>
    <row r="39" spans="2:37" ht="12.75" customHeight="1" thickBot="1">
      <c r="B39" s="89">
        <v>8</v>
      </c>
      <c r="C39" s="162" t="s">
        <v>21</v>
      </c>
      <c r="D39" s="456">
        <f t="shared" si="2"/>
        <v>0</v>
      </c>
      <c r="E39" s="311"/>
      <c r="F39" s="312"/>
      <c r="G39" s="312"/>
      <c r="H39" s="312"/>
      <c r="I39" s="312"/>
      <c r="J39" s="312"/>
      <c r="K39" s="312"/>
      <c r="L39" s="58"/>
      <c r="M39" s="320"/>
      <c r="N39" s="312"/>
      <c r="O39" s="312"/>
      <c r="P39" s="312"/>
      <c r="Q39" s="60"/>
      <c r="R39" s="60"/>
      <c r="S39" s="319"/>
      <c r="T39" s="457">
        <f t="shared" si="3"/>
        <v>0</v>
      </c>
      <c r="U39" s="59"/>
      <c r="V39" s="164"/>
      <c r="W39" s="60"/>
      <c r="X39" s="164"/>
      <c r="Y39" s="60"/>
      <c r="Z39" s="164"/>
      <c r="AA39" s="60"/>
      <c r="AB39" s="63"/>
      <c r="AC39" s="165"/>
      <c r="AD39" s="164"/>
      <c r="AE39" s="60"/>
      <c r="AF39" s="164"/>
      <c r="AG39" s="60"/>
      <c r="AH39" s="164"/>
      <c r="AI39" s="58"/>
      <c r="AJ39" s="465" t="e">
        <f>IF(AND(#REF!=0,D39=0),"Да",IF(#REF!&lt;=D39,"да","неверно"))</f>
        <v>#REF!</v>
      </c>
      <c r="AK39" s="465" t="e">
        <f>IF(AND(#REF!=0,T39=0),"Да",IF(#REF!&lt;=T39,"да","неверно"))</f>
        <v>#REF!</v>
      </c>
    </row>
    <row r="40" spans="2:37" ht="13.5" hidden="1" thickBot="1">
      <c r="B40" s="89">
        <v>9</v>
      </c>
      <c r="C40" s="162" t="s">
        <v>62</v>
      </c>
      <c r="D40" s="456">
        <f t="shared" si="2"/>
        <v>0</v>
      </c>
      <c r="E40" s="303"/>
      <c r="F40" s="304"/>
      <c r="G40" s="304"/>
      <c r="H40" s="304"/>
      <c r="I40" s="304"/>
      <c r="J40" s="304"/>
      <c r="K40" s="304"/>
      <c r="L40" s="58"/>
      <c r="M40" s="165"/>
      <c r="N40" s="60"/>
      <c r="O40" s="60"/>
      <c r="P40" s="60"/>
      <c r="Q40" s="60"/>
      <c r="R40" s="60"/>
      <c r="S40" s="57"/>
      <c r="T40" s="457">
        <f t="shared" si="3"/>
        <v>0</v>
      </c>
      <c r="U40" s="59"/>
      <c r="V40" s="164"/>
      <c r="W40" s="60"/>
      <c r="X40" s="164"/>
      <c r="Y40" s="60"/>
      <c r="Z40" s="164"/>
      <c r="AA40" s="60"/>
      <c r="AB40" s="63"/>
      <c r="AC40" s="165"/>
      <c r="AD40" s="164"/>
      <c r="AE40" s="60"/>
      <c r="AF40" s="164"/>
      <c r="AG40" s="60"/>
      <c r="AH40" s="164"/>
      <c r="AI40" s="58"/>
      <c r="AJ40" s="465" t="e">
        <f>IF(AND(#REF!=0,D40=0),"Да",IF(#REF!&lt;=D40,"да","неверно"))</f>
        <v>#REF!</v>
      </c>
      <c r="AK40" s="465" t="e">
        <f>IF(AND(#REF!=0,T40=0),"Да",IF(#REF!&lt;=T40,"да","неверно"))</f>
        <v>#REF!</v>
      </c>
    </row>
    <row r="41" spans="2:35" s="17" customFormat="1" ht="40.5" customHeight="1" hidden="1" thickBot="1">
      <c r="B41" s="166">
        <v>10</v>
      </c>
      <c r="C41" s="167" t="s">
        <v>88</v>
      </c>
      <c r="D41" s="221">
        <f t="shared" si="2"/>
        <v>0</v>
      </c>
      <c r="E41" s="126"/>
      <c r="F41" s="127"/>
      <c r="G41" s="127"/>
      <c r="H41" s="127"/>
      <c r="I41" s="127"/>
      <c r="J41" s="127"/>
      <c r="K41" s="127"/>
      <c r="L41" s="129"/>
      <c r="M41" s="130"/>
      <c r="N41" s="127"/>
      <c r="O41" s="127"/>
      <c r="P41" s="127"/>
      <c r="Q41" s="127"/>
      <c r="R41" s="127"/>
      <c r="S41" s="128"/>
      <c r="T41" s="168">
        <f t="shared" si="3"/>
        <v>0</v>
      </c>
      <c r="U41" s="126"/>
      <c r="V41" s="127"/>
      <c r="W41" s="127"/>
      <c r="X41" s="127"/>
      <c r="Y41" s="127"/>
      <c r="Z41" s="127"/>
      <c r="AA41" s="127"/>
      <c r="AB41" s="129"/>
      <c r="AC41" s="130"/>
      <c r="AD41" s="127"/>
      <c r="AE41" s="127"/>
      <c r="AF41" s="127"/>
      <c r="AG41" s="127"/>
      <c r="AH41" s="127"/>
      <c r="AI41" s="129"/>
    </row>
    <row r="42" spans="2:20" s="17" customFormat="1" ht="12.75">
      <c r="B42" s="22"/>
      <c r="C42" s="23"/>
      <c r="D42" s="23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4:20" s="17" customFormat="1" ht="12.75">
      <c r="D43" s="293" t="s">
        <v>154</v>
      </c>
      <c r="E43" s="293" t="s">
        <v>155</v>
      </c>
      <c r="F43" s="293"/>
      <c r="G43" s="62"/>
      <c r="J43" s="52"/>
      <c r="K43" s="20"/>
      <c r="L43" s="20"/>
      <c r="Q43" s="20"/>
      <c r="R43" s="20"/>
      <c r="S43" s="20"/>
      <c r="T43" s="20"/>
    </row>
    <row r="44" spans="3:10" ht="12.75">
      <c r="C44" s="12" t="s">
        <v>153</v>
      </c>
      <c r="D44" s="62">
        <f>SUM(E13:K13)+SUM(E40:K40)</f>
        <v>6315</v>
      </c>
      <c r="E44" s="62">
        <f>SUM(U13:AA13)</f>
        <v>0</v>
      </c>
      <c r="F44" s="293"/>
      <c r="G44" s="62"/>
      <c r="J44" s="52"/>
    </row>
    <row r="45" spans="3:10" ht="12.75">
      <c r="C45" s="50" t="s">
        <v>156</v>
      </c>
      <c r="D45" s="51">
        <f>SUM(E14:K18)+SUM(E24:K24)+SUM(E36:K36)</f>
        <v>244</v>
      </c>
      <c r="E45" s="20">
        <f>SUM(U14:AA17)+SUM(U24:AA24)+SUM(U36:AA36)</f>
        <v>0</v>
      </c>
      <c r="F45" s="55"/>
      <c r="G45" s="55"/>
      <c r="H45" s="55"/>
      <c r="I45" s="55"/>
      <c r="J45" s="52"/>
    </row>
    <row r="46" spans="3:10" ht="12.75">
      <c r="C46" s="50" t="s">
        <v>157</v>
      </c>
      <c r="D46" s="51">
        <f>SUM(E20:K20)+SUM(E35:K35)+SUM(E37:K40)</f>
        <v>2539</v>
      </c>
      <c r="E46" s="20">
        <f>SUM(U20:AA20)</f>
        <v>0</v>
      </c>
      <c r="F46" s="55"/>
      <c r="G46" s="55"/>
      <c r="H46" s="55"/>
      <c r="I46" s="55"/>
      <c r="J46" s="52"/>
    </row>
    <row r="47" spans="3:10" ht="12.75">
      <c r="C47" s="50"/>
      <c r="D47" s="51"/>
      <c r="E47" s="20"/>
      <c r="F47" s="55"/>
      <c r="G47" s="55"/>
      <c r="H47" s="55"/>
      <c r="I47" s="55"/>
      <c r="J47" s="52"/>
    </row>
    <row r="48" spans="3:10" ht="12.75">
      <c r="C48" s="50"/>
      <c r="D48" s="51"/>
      <c r="E48" s="20"/>
      <c r="F48" s="55"/>
      <c r="G48" s="55"/>
      <c r="H48" s="55"/>
      <c r="I48" s="55"/>
      <c r="J48" s="52"/>
    </row>
    <row r="49" spans="3:10" ht="12.75">
      <c r="C49" s="50"/>
      <c r="D49" s="51"/>
      <c r="E49" s="20"/>
      <c r="F49" s="53"/>
      <c r="G49" s="53"/>
      <c r="H49" s="53"/>
      <c r="I49" s="53"/>
      <c r="J49" s="20"/>
    </row>
    <row r="50" spans="3:10" ht="12.75">
      <c r="C50" s="50"/>
      <c r="D50" s="51"/>
      <c r="E50" s="20"/>
      <c r="F50" s="20"/>
      <c r="G50" s="20"/>
      <c r="H50" s="20"/>
      <c r="I50" s="20"/>
      <c r="J50" s="20"/>
    </row>
    <row r="51" spans="3:10" ht="12.75">
      <c r="C51" s="50"/>
      <c r="D51" s="51"/>
      <c r="E51" s="20"/>
      <c r="F51" s="20"/>
      <c r="G51" s="20"/>
      <c r="H51" s="20"/>
      <c r="I51" s="20"/>
      <c r="J51" s="20"/>
    </row>
    <row r="52" spans="2:4" s="17" customFormat="1" ht="13.5" customHeight="1">
      <c r="B52" s="22"/>
      <c r="C52" s="23"/>
      <c r="D52" s="23"/>
    </row>
    <row r="56" ht="12.75" customHeight="1"/>
    <row r="57" spans="3:23" ht="12.75" customHeight="1">
      <c r="C57" s="13"/>
      <c r="D57" s="34"/>
      <c r="E57" s="34"/>
      <c r="F57" s="34"/>
      <c r="G57" s="34"/>
      <c r="H57" s="3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3:23" ht="12.75">
      <c r="C58" s="13"/>
      <c r="D58" s="15"/>
      <c r="E58" s="15"/>
      <c r="F58" s="15"/>
      <c r="G58" s="15"/>
      <c r="H58" s="15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3:23" ht="12.75" customHeight="1">
      <c r="C59" s="13"/>
      <c r="D59" s="34"/>
      <c r="E59" s="34"/>
      <c r="F59" s="3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3:4" ht="12.75">
      <c r="C60" s="14"/>
      <c r="D60" s="14"/>
    </row>
    <row r="61" spans="3:4" ht="12.75">
      <c r="C61" s="14"/>
      <c r="D61" s="14"/>
    </row>
    <row r="62" spans="3:4" ht="12.75" customHeight="1">
      <c r="C62" s="14"/>
      <c r="D62" s="14"/>
    </row>
    <row r="63" spans="3:4" ht="12.75">
      <c r="C63" s="14"/>
      <c r="D63" s="14"/>
    </row>
    <row r="65" ht="12.75">
      <c r="B65" s="16"/>
    </row>
    <row r="99" spans="4:13" ht="12.75" hidden="1">
      <c r="D99" s="1">
        <v>23</v>
      </c>
      <c r="E99" s="1">
        <v>24</v>
      </c>
      <c r="F99" s="1">
        <v>25</v>
      </c>
      <c r="G99" s="1">
        <v>26</v>
      </c>
      <c r="H99" s="1">
        <v>27</v>
      </c>
      <c r="I99" s="1">
        <v>28</v>
      </c>
      <c r="J99" s="1">
        <v>29</v>
      </c>
      <c r="K99" s="1">
        <v>30</v>
      </c>
      <c r="L99" s="1">
        <v>31</v>
      </c>
      <c r="M99" s="1">
        <v>32</v>
      </c>
    </row>
    <row r="100" spans="4:13" ht="12.75" hidden="1">
      <c r="D100" s="1">
        <f>Z12</f>
        <v>0</v>
      </c>
      <c r="E100" s="1">
        <f aca="true" t="shared" si="6" ref="E100:M100">AA12</f>
        <v>0</v>
      </c>
      <c r="F100" s="1">
        <f t="shared" si="6"/>
        <v>1107</v>
      </c>
      <c r="G100" s="1">
        <f t="shared" si="6"/>
        <v>0</v>
      </c>
      <c r="H100" s="1">
        <f t="shared" si="6"/>
        <v>0</v>
      </c>
      <c r="I100" s="1">
        <f t="shared" si="6"/>
        <v>0</v>
      </c>
      <c r="J100" s="1">
        <f t="shared" si="6"/>
        <v>0</v>
      </c>
      <c r="K100" s="1">
        <f t="shared" si="6"/>
        <v>0</v>
      </c>
      <c r="L100" s="1">
        <f t="shared" si="6"/>
        <v>0</v>
      </c>
      <c r="M100" s="1">
        <f t="shared" si="6"/>
        <v>0</v>
      </c>
    </row>
    <row r="101" spans="4:13" ht="12.75" hidden="1">
      <c r="D101" s="1">
        <f aca="true" t="shared" si="7" ref="D101:D129">Z13</f>
        <v>0</v>
      </c>
      <c r="E101" s="1">
        <f aca="true" t="shared" si="8" ref="E101:E129">AA13</f>
        <v>0</v>
      </c>
      <c r="F101" s="1">
        <f aca="true" t="shared" si="9" ref="F101:F129">AB13</f>
        <v>0</v>
      </c>
      <c r="G101" s="1">
        <f aca="true" t="shared" si="10" ref="G101:G129">AC13</f>
        <v>0</v>
      </c>
      <c r="H101" s="1">
        <f aca="true" t="shared" si="11" ref="H101:H129">AD13</f>
        <v>0</v>
      </c>
      <c r="I101" s="1">
        <f aca="true" t="shared" si="12" ref="I101:I129">AE13</f>
        <v>0</v>
      </c>
      <c r="J101" s="1">
        <f aca="true" t="shared" si="13" ref="J101:J129">AF13</f>
        <v>0</v>
      </c>
      <c r="K101" s="1">
        <f aca="true" t="shared" si="14" ref="K101:K129">AG13</f>
        <v>0</v>
      </c>
      <c r="L101" s="1">
        <f aca="true" t="shared" si="15" ref="L101:L129">AH13</f>
        <v>0</v>
      </c>
      <c r="M101" s="1">
        <f aca="true" t="shared" si="16" ref="M101:M129">AI13</f>
        <v>0</v>
      </c>
    </row>
    <row r="102" spans="4:13" ht="12.75" hidden="1">
      <c r="D102" s="1">
        <f t="shared" si="7"/>
        <v>0</v>
      </c>
      <c r="E102" s="1">
        <f t="shared" si="8"/>
        <v>0</v>
      </c>
      <c r="F102" s="1">
        <f t="shared" si="9"/>
        <v>0</v>
      </c>
      <c r="G102" s="1">
        <f t="shared" si="10"/>
        <v>0</v>
      </c>
      <c r="H102" s="1">
        <f t="shared" si="11"/>
        <v>0</v>
      </c>
      <c r="I102" s="1">
        <f t="shared" si="12"/>
        <v>0</v>
      </c>
      <c r="J102" s="1">
        <f t="shared" si="13"/>
        <v>0</v>
      </c>
      <c r="K102" s="1">
        <f t="shared" si="14"/>
        <v>0</v>
      </c>
      <c r="L102" s="1">
        <f t="shared" si="15"/>
        <v>0</v>
      </c>
      <c r="M102" s="1">
        <f t="shared" si="16"/>
        <v>0</v>
      </c>
    </row>
    <row r="103" spans="4:13" ht="12.75" hidden="1">
      <c r="D103" s="1">
        <f t="shared" si="7"/>
        <v>0</v>
      </c>
      <c r="E103" s="1">
        <f t="shared" si="8"/>
        <v>0</v>
      </c>
      <c r="F103" s="1">
        <f t="shared" si="9"/>
        <v>0</v>
      </c>
      <c r="G103" s="1">
        <f t="shared" si="10"/>
        <v>0</v>
      </c>
      <c r="H103" s="1">
        <f t="shared" si="11"/>
        <v>0</v>
      </c>
      <c r="I103" s="1">
        <f t="shared" si="12"/>
        <v>0</v>
      </c>
      <c r="J103" s="1">
        <f t="shared" si="13"/>
        <v>0</v>
      </c>
      <c r="K103" s="1">
        <f t="shared" si="14"/>
        <v>0</v>
      </c>
      <c r="L103" s="1">
        <f t="shared" si="15"/>
        <v>0</v>
      </c>
      <c r="M103" s="1">
        <f t="shared" si="16"/>
        <v>0</v>
      </c>
    </row>
    <row r="104" spans="4:13" ht="12.75" hidden="1">
      <c r="D104" s="1">
        <f t="shared" si="7"/>
        <v>0</v>
      </c>
      <c r="E104" s="1">
        <f t="shared" si="8"/>
        <v>0</v>
      </c>
      <c r="F104" s="1">
        <f t="shared" si="9"/>
        <v>0</v>
      </c>
      <c r="G104" s="1">
        <f t="shared" si="10"/>
        <v>0</v>
      </c>
      <c r="H104" s="1">
        <f t="shared" si="11"/>
        <v>0</v>
      </c>
      <c r="I104" s="1">
        <f t="shared" si="12"/>
        <v>0</v>
      </c>
      <c r="J104" s="1">
        <f t="shared" si="13"/>
        <v>0</v>
      </c>
      <c r="K104" s="1">
        <f t="shared" si="14"/>
        <v>0</v>
      </c>
      <c r="L104" s="1">
        <f t="shared" si="15"/>
        <v>0</v>
      </c>
      <c r="M104" s="1">
        <f t="shared" si="16"/>
        <v>0</v>
      </c>
    </row>
    <row r="105" spans="4:13" ht="12.75" hidden="1">
      <c r="D105" s="1">
        <f t="shared" si="7"/>
        <v>0</v>
      </c>
      <c r="E105" s="1">
        <f t="shared" si="8"/>
        <v>0</v>
      </c>
      <c r="F105" s="1">
        <f t="shared" si="9"/>
        <v>0</v>
      </c>
      <c r="G105" s="1">
        <f t="shared" si="10"/>
        <v>0</v>
      </c>
      <c r="H105" s="1">
        <f t="shared" si="11"/>
        <v>0</v>
      </c>
      <c r="I105" s="1">
        <f t="shared" si="12"/>
        <v>0</v>
      </c>
      <c r="J105" s="1">
        <f t="shared" si="13"/>
        <v>0</v>
      </c>
      <c r="K105" s="1">
        <f t="shared" si="14"/>
        <v>0</v>
      </c>
      <c r="L105" s="1">
        <f t="shared" si="15"/>
        <v>0</v>
      </c>
      <c r="M105" s="1">
        <f t="shared" si="16"/>
        <v>0</v>
      </c>
    </row>
    <row r="106" spans="4:13" ht="12.75" hidden="1">
      <c r="D106" s="1">
        <f t="shared" si="7"/>
        <v>0</v>
      </c>
      <c r="E106" s="1">
        <f t="shared" si="8"/>
        <v>0</v>
      </c>
      <c r="F106" s="1">
        <f t="shared" si="9"/>
        <v>0</v>
      </c>
      <c r="G106" s="1">
        <f t="shared" si="10"/>
        <v>0</v>
      </c>
      <c r="H106" s="1">
        <f t="shared" si="11"/>
        <v>0</v>
      </c>
      <c r="I106" s="1">
        <f t="shared" si="12"/>
        <v>0</v>
      </c>
      <c r="J106" s="1">
        <f t="shared" si="13"/>
        <v>0</v>
      </c>
      <c r="K106" s="1">
        <f t="shared" si="14"/>
        <v>0</v>
      </c>
      <c r="L106" s="1">
        <f t="shared" si="15"/>
        <v>0</v>
      </c>
      <c r="M106" s="1">
        <f t="shared" si="16"/>
        <v>0</v>
      </c>
    </row>
    <row r="107" spans="4:13" ht="12.75" hidden="1">
      <c r="D107" s="1">
        <f t="shared" si="7"/>
        <v>0</v>
      </c>
      <c r="E107" s="1">
        <f t="shared" si="8"/>
        <v>0</v>
      </c>
      <c r="F107" s="1">
        <f t="shared" si="9"/>
        <v>0</v>
      </c>
      <c r="G107" s="1">
        <f t="shared" si="10"/>
        <v>0</v>
      </c>
      <c r="H107" s="1">
        <f t="shared" si="11"/>
        <v>0</v>
      </c>
      <c r="I107" s="1">
        <f t="shared" si="12"/>
        <v>0</v>
      </c>
      <c r="J107" s="1">
        <f t="shared" si="13"/>
        <v>0</v>
      </c>
      <c r="K107" s="1">
        <f t="shared" si="14"/>
        <v>0</v>
      </c>
      <c r="L107" s="1">
        <f t="shared" si="15"/>
        <v>0</v>
      </c>
      <c r="M107" s="1">
        <f t="shared" si="16"/>
        <v>0</v>
      </c>
    </row>
    <row r="108" spans="4:13" ht="12.75" hidden="1">
      <c r="D108" s="1">
        <f t="shared" si="7"/>
        <v>0</v>
      </c>
      <c r="E108" s="1">
        <f t="shared" si="8"/>
        <v>0</v>
      </c>
      <c r="F108" s="1">
        <f t="shared" si="9"/>
        <v>0</v>
      </c>
      <c r="G108" s="1">
        <f t="shared" si="10"/>
        <v>0</v>
      </c>
      <c r="H108" s="1">
        <f t="shared" si="11"/>
        <v>0</v>
      </c>
      <c r="I108" s="1">
        <f t="shared" si="12"/>
        <v>0</v>
      </c>
      <c r="J108" s="1">
        <f t="shared" si="13"/>
        <v>0</v>
      </c>
      <c r="K108" s="1">
        <f t="shared" si="14"/>
        <v>0</v>
      </c>
      <c r="L108" s="1">
        <f t="shared" si="15"/>
        <v>0</v>
      </c>
      <c r="M108" s="1">
        <f t="shared" si="16"/>
        <v>0</v>
      </c>
    </row>
    <row r="109" spans="4:13" ht="12.75" hidden="1">
      <c r="D109" s="1">
        <f t="shared" si="7"/>
        <v>0</v>
      </c>
      <c r="E109" s="1">
        <f t="shared" si="8"/>
        <v>0</v>
      </c>
      <c r="F109" s="1">
        <f t="shared" si="9"/>
        <v>1107</v>
      </c>
      <c r="G109" s="1">
        <f t="shared" si="10"/>
        <v>0</v>
      </c>
      <c r="H109" s="1">
        <f t="shared" si="11"/>
        <v>0</v>
      </c>
      <c r="I109" s="1">
        <f t="shared" si="12"/>
        <v>0</v>
      </c>
      <c r="J109" s="1">
        <f t="shared" si="13"/>
        <v>0</v>
      </c>
      <c r="K109" s="1">
        <f t="shared" si="14"/>
        <v>0</v>
      </c>
      <c r="L109" s="1">
        <f t="shared" si="15"/>
        <v>0</v>
      </c>
      <c r="M109" s="1">
        <f t="shared" si="16"/>
        <v>0</v>
      </c>
    </row>
    <row r="110" spans="4:13" ht="12.75" hidden="1">
      <c r="D110" s="1">
        <f t="shared" si="7"/>
        <v>0</v>
      </c>
      <c r="E110" s="1">
        <f t="shared" si="8"/>
        <v>0</v>
      </c>
      <c r="F110" s="1">
        <f t="shared" si="9"/>
        <v>0</v>
      </c>
      <c r="G110" s="1">
        <f t="shared" si="10"/>
        <v>0</v>
      </c>
      <c r="H110" s="1">
        <f t="shared" si="11"/>
        <v>0</v>
      </c>
      <c r="I110" s="1">
        <f t="shared" si="12"/>
        <v>0</v>
      </c>
      <c r="J110" s="1">
        <f t="shared" si="13"/>
        <v>0</v>
      </c>
      <c r="K110" s="1">
        <f t="shared" si="14"/>
        <v>0</v>
      </c>
      <c r="L110" s="1">
        <f t="shared" si="15"/>
        <v>0</v>
      </c>
      <c r="M110" s="1">
        <f t="shared" si="16"/>
        <v>0</v>
      </c>
    </row>
    <row r="111" spans="4:13" ht="12.75" hidden="1">
      <c r="D111" s="1">
        <f t="shared" si="7"/>
        <v>0</v>
      </c>
      <c r="E111" s="1">
        <f t="shared" si="8"/>
        <v>0</v>
      </c>
      <c r="F111" s="1">
        <f t="shared" si="9"/>
        <v>0</v>
      </c>
      <c r="G111" s="1">
        <f t="shared" si="10"/>
        <v>0</v>
      </c>
      <c r="H111" s="1">
        <f t="shared" si="11"/>
        <v>0</v>
      </c>
      <c r="I111" s="1">
        <f t="shared" si="12"/>
        <v>0</v>
      </c>
      <c r="J111" s="1">
        <f t="shared" si="13"/>
        <v>0</v>
      </c>
      <c r="K111" s="1">
        <f t="shared" si="14"/>
        <v>0</v>
      </c>
      <c r="L111" s="1">
        <f t="shared" si="15"/>
        <v>0</v>
      </c>
      <c r="M111" s="1">
        <f t="shared" si="16"/>
        <v>0</v>
      </c>
    </row>
    <row r="112" spans="4:13" ht="12.75" hidden="1">
      <c r="D112" s="1">
        <f t="shared" si="7"/>
        <v>0</v>
      </c>
      <c r="E112" s="1">
        <f t="shared" si="8"/>
        <v>0</v>
      </c>
      <c r="F112" s="1">
        <f t="shared" si="9"/>
        <v>0</v>
      </c>
      <c r="G112" s="1">
        <f t="shared" si="10"/>
        <v>0</v>
      </c>
      <c r="H112" s="1">
        <f t="shared" si="11"/>
        <v>0</v>
      </c>
      <c r="I112" s="1">
        <f t="shared" si="12"/>
        <v>0</v>
      </c>
      <c r="J112" s="1">
        <f t="shared" si="13"/>
        <v>0</v>
      </c>
      <c r="K112" s="1">
        <f t="shared" si="14"/>
        <v>0</v>
      </c>
      <c r="L112" s="1">
        <f t="shared" si="15"/>
        <v>0</v>
      </c>
      <c r="M112" s="1">
        <f t="shared" si="16"/>
        <v>0</v>
      </c>
    </row>
    <row r="113" spans="4:13" ht="12.75" hidden="1">
      <c r="D113" s="1">
        <f t="shared" si="7"/>
        <v>0</v>
      </c>
      <c r="E113" s="1">
        <f t="shared" si="8"/>
        <v>0</v>
      </c>
      <c r="F113" s="1">
        <f t="shared" si="9"/>
        <v>0</v>
      </c>
      <c r="G113" s="1">
        <f t="shared" si="10"/>
        <v>0</v>
      </c>
      <c r="H113" s="1">
        <f t="shared" si="11"/>
        <v>0</v>
      </c>
      <c r="I113" s="1">
        <f t="shared" si="12"/>
        <v>0</v>
      </c>
      <c r="J113" s="1">
        <f t="shared" si="13"/>
        <v>0</v>
      </c>
      <c r="K113" s="1">
        <f t="shared" si="14"/>
        <v>0</v>
      </c>
      <c r="L113" s="1">
        <f t="shared" si="15"/>
        <v>0</v>
      </c>
      <c r="M113" s="1">
        <f t="shared" si="16"/>
        <v>0</v>
      </c>
    </row>
    <row r="114" spans="4:13" ht="12.75" hidden="1">
      <c r="D114" s="1">
        <f t="shared" si="7"/>
        <v>0</v>
      </c>
      <c r="E114" s="1">
        <f t="shared" si="8"/>
        <v>0</v>
      </c>
      <c r="F114" s="1">
        <f t="shared" si="9"/>
        <v>0</v>
      </c>
      <c r="G114" s="1">
        <f t="shared" si="10"/>
        <v>0</v>
      </c>
      <c r="H114" s="1">
        <f t="shared" si="11"/>
        <v>0</v>
      </c>
      <c r="I114" s="1">
        <f t="shared" si="12"/>
        <v>0</v>
      </c>
      <c r="J114" s="1">
        <f t="shared" si="13"/>
        <v>0</v>
      </c>
      <c r="K114" s="1">
        <f t="shared" si="14"/>
        <v>0</v>
      </c>
      <c r="L114" s="1">
        <f t="shared" si="15"/>
        <v>0</v>
      </c>
      <c r="M114" s="1">
        <f t="shared" si="16"/>
        <v>0</v>
      </c>
    </row>
    <row r="115" spans="4:13" ht="12.75" hidden="1">
      <c r="D115" s="1">
        <f t="shared" si="7"/>
        <v>0</v>
      </c>
      <c r="E115" s="1">
        <f t="shared" si="8"/>
        <v>0</v>
      </c>
      <c r="F115" s="1">
        <f t="shared" si="9"/>
        <v>0</v>
      </c>
      <c r="G115" s="1">
        <f t="shared" si="10"/>
        <v>0</v>
      </c>
      <c r="H115" s="1">
        <f t="shared" si="11"/>
        <v>0</v>
      </c>
      <c r="I115" s="1">
        <f t="shared" si="12"/>
        <v>0</v>
      </c>
      <c r="J115" s="1">
        <f t="shared" si="13"/>
        <v>0</v>
      </c>
      <c r="K115" s="1">
        <f t="shared" si="14"/>
        <v>0</v>
      </c>
      <c r="L115" s="1">
        <f t="shared" si="15"/>
        <v>0</v>
      </c>
      <c r="M115" s="1">
        <f t="shared" si="16"/>
        <v>0</v>
      </c>
    </row>
    <row r="116" spans="4:13" ht="12.75" hidden="1">
      <c r="D116" s="1">
        <f t="shared" si="7"/>
        <v>0</v>
      </c>
      <c r="E116" s="1">
        <f t="shared" si="8"/>
        <v>0</v>
      </c>
      <c r="F116" s="1">
        <f t="shared" si="9"/>
        <v>0</v>
      </c>
      <c r="G116" s="1">
        <f t="shared" si="10"/>
        <v>0</v>
      </c>
      <c r="H116" s="1">
        <f t="shared" si="11"/>
        <v>0</v>
      </c>
      <c r="I116" s="1">
        <f t="shared" si="12"/>
        <v>0</v>
      </c>
      <c r="J116" s="1">
        <f t="shared" si="13"/>
        <v>0</v>
      </c>
      <c r="K116" s="1">
        <f t="shared" si="14"/>
        <v>0</v>
      </c>
      <c r="L116" s="1">
        <f t="shared" si="15"/>
        <v>0</v>
      </c>
      <c r="M116" s="1">
        <f t="shared" si="16"/>
        <v>0</v>
      </c>
    </row>
    <row r="117" spans="4:13" ht="12.75" hidden="1">
      <c r="D117" s="1">
        <f t="shared" si="7"/>
        <v>0</v>
      </c>
      <c r="E117" s="1">
        <f t="shared" si="8"/>
        <v>0</v>
      </c>
      <c r="F117" s="1">
        <f t="shared" si="9"/>
        <v>0</v>
      </c>
      <c r="G117" s="1">
        <f t="shared" si="10"/>
        <v>0</v>
      </c>
      <c r="H117" s="1">
        <f t="shared" si="11"/>
        <v>0</v>
      </c>
      <c r="I117" s="1">
        <f t="shared" si="12"/>
        <v>0</v>
      </c>
      <c r="J117" s="1">
        <f t="shared" si="13"/>
        <v>0</v>
      </c>
      <c r="K117" s="1">
        <f t="shared" si="14"/>
        <v>0</v>
      </c>
      <c r="L117" s="1">
        <f t="shared" si="15"/>
        <v>0</v>
      </c>
      <c r="M117" s="1">
        <f t="shared" si="16"/>
        <v>0</v>
      </c>
    </row>
    <row r="118" spans="4:13" ht="12.75" hidden="1">
      <c r="D118" s="1">
        <f t="shared" si="7"/>
        <v>0</v>
      </c>
      <c r="E118" s="1">
        <f t="shared" si="8"/>
        <v>0</v>
      </c>
      <c r="F118" s="1">
        <f t="shared" si="9"/>
        <v>0</v>
      </c>
      <c r="G118" s="1">
        <f t="shared" si="10"/>
        <v>0</v>
      </c>
      <c r="H118" s="1">
        <f t="shared" si="11"/>
        <v>0</v>
      </c>
      <c r="I118" s="1">
        <f t="shared" si="12"/>
        <v>0</v>
      </c>
      <c r="J118" s="1">
        <f t="shared" si="13"/>
        <v>0</v>
      </c>
      <c r="K118" s="1">
        <f t="shared" si="14"/>
        <v>0</v>
      </c>
      <c r="L118" s="1">
        <f t="shared" si="15"/>
        <v>0</v>
      </c>
      <c r="M118" s="1">
        <f t="shared" si="16"/>
        <v>0</v>
      </c>
    </row>
    <row r="119" spans="4:13" ht="12.75" hidden="1">
      <c r="D119" s="1">
        <f t="shared" si="7"/>
        <v>0</v>
      </c>
      <c r="E119" s="1">
        <f t="shared" si="8"/>
        <v>0</v>
      </c>
      <c r="F119" s="1">
        <f t="shared" si="9"/>
        <v>0</v>
      </c>
      <c r="G119" s="1">
        <f t="shared" si="10"/>
        <v>0</v>
      </c>
      <c r="H119" s="1">
        <f t="shared" si="11"/>
        <v>0</v>
      </c>
      <c r="I119" s="1">
        <f t="shared" si="12"/>
        <v>0</v>
      </c>
      <c r="J119" s="1">
        <f t="shared" si="13"/>
        <v>0</v>
      </c>
      <c r="K119" s="1">
        <f t="shared" si="14"/>
        <v>0</v>
      </c>
      <c r="L119" s="1">
        <f t="shared" si="15"/>
        <v>0</v>
      </c>
      <c r="M119" s="1">
        <f t="shared" si="16"/>
        <v>0</v>
      </c>
    </row>
    <row r="120" spans="4:13" ht="12.75" hidden="1">
      <c r="D120" s="1">
        <f t="shared" si="7"/>
        <v>0</v>
      </c>
      <c r="E120" s="1">
        <f t="shared" si="8"/>
        <v>0</v>
      </c>
      <c r="F120" s="1">
        <f t="shared" si="9"/>
        <v>0</v>
      </c>
      <c r="G120" s="1">
        <f t="shared" si="10"/>
        <v>0</v>
      </c>
      <c r="H120" s="1">
        <f t="shared" si="11"/>
        <v>0</v>
      </c>
      <c r="I120" s="1">
        <f t="shared" si="12"/>
        <v>0</v>
      </c>
      <c r="J120" s="1">
        <f t="shared" si="13"/>
        <v>0</v>
      </c>
      <c r="K120" s="1">
        <f t="shared" si="14"/>
        <v>0</v>
      </c>
      <c r="L120" s="1">
        <f t="shared" si="15"/>
        <v>0</v>
      </c>
      <c r="M120" s="1">
        <f t="shared" si="16"/>
        <v>0</v>
      </c>
    </row>
    <row r="121" spans="4:13" ht="12.75" hidden="1">
      <c r="D121" s="1">
        <f t="shared" si="7"/>
        <v>0</v>
      </c>
      <c r="E121" s="1">
        <f t="shared" si="8"/>
        <v>0</v>
      </c>
      <c r="F121" s="1">
        <f t="shared" si="9"/>
        <v>0</v>
      </c>
      <c r="G121" s="1">
        <f t="shared" si="10"/>
        <v>0</v>
      </c>
      <c r="H121" s="1">
        <f t="shared" si="11"/>
        <v>0</v>
      </c>
      <c r="I121" s="1">
        <f t="shared" si="12"/>
        <v>0</v>
      </c>
      <c r="J121" s="1">
        <f t="shared" si="13"/>
        <v>0</v>
      </c>
      <c r="K121" s="1">
        <f t="shared" si="14"/>
        <v>0</v>
      </c>
      <c r="L121" s="1">
        <f t="shared" si="15"/>
        <v>0</v>
      </c>
      <c r="M121" s="1">
        <f t="shared" si="16"/>
        <v>0</v>
      </c>
    </row>
    <row r="122" spans="4:13" ht="12.75" hidden="1">
      <c r="D122" s="1">
        <f t="shared" si="7"/>
        <v>0</v>
      </c>
      <c r="E122" s="1">
        <f t="shared" si="8"/>
        <v>0</v>
      </c>
      <c r="F122" s="1">
        <f t="shared" si="9"/>
        <v>0</v>
      </c>
      <c r="G122" s="1">
        <f t="shared" si="10"/>
        <v>0</v>
      </c>
      <c r="H122" s="1">
        <f t="shared" si="11"/>
        <v>0</v>
      </c>
      <c r="I122" s="1">
        <f t="shared" si="12"/>
        <v>0</v>
      </c>
      <c r="J122" s="1">
        <f t="shared" si="13"/>
        <v>0</v>
      </c>
      <c r="K122" s="1">
        <f t="shared" si="14"/>
        <v>0</v>
      </c>
      <c r="L122" s="1">
        <f t="shared" si="15"/>
        <v>0</v>
      </c>
      <c r="M122" s="1">
        <f t="shared" si="16"/>
        <v>0</v>
      </c>
    </row>
    <row r="123" spans="4:13" ht="12.75" hidden="1">
      <c r="D123" s="1">
        <f t="shared" si="7"/>
        <v>0</v>
      </c>
      <c r="E123" s="1">
        <f t="shared" si="8"/>
        <v>0</v>
      </c>
      <c r="F123" s="1">
        <f t="shared" si="9"/>
        <v>0</v>
      </c>
      <c r="G123" s="1">
        <f t="shared" si="10"/>
        <v>0</v>
      </c>
      <c r="H123" s="1">
        <f t="shared" si="11"/>
        <v>0</v>
      </c>
      <c r="I123" s="1">
        <f t="shared" si="12"/>
        <v>0</v>
      </c>
      <c r="J123" s="1">
        <f t="shared" si="13"/>
        <v>0</v>
      </c>
      <c r="K123" s="1">
        <f t="shared" si="14"/>
        <v>0</v>
      </c>
      <c r="L123" s="1">
        <f t="shared" si="15"/>
        <v>0</v>
      </c>
      <c r="M123" s="1">
        <f t="shared" si="16"/>
        <v>0</v>
      </c>
    </row>
    <row r="124" spans="4:13" ht="12.75" hidden="1">
      <c r="D124" s="1">
        <f t="shared" si="7"/>
        <v>0</v>
      </c>
      <c r="E124" s="1">
        <f t="shared" si="8"/>
        <v>0</v>
      </c>
      <c r="F124" s="1">
        <f t="shared" si="9"/>
        <v>0</v>
      </c>
      <c r="G124" s="1">
        <f t="shared" si="10"/>
        <v>0</v>
      </c>
      <c r="H124" s="1">
        <f t="shared" si="11"/>
        <v>0</v>
      </c>
      <c r="I124" s="1">
        <f t="shared" si="12"/>
        <v>0</v>
      </c>
      <c r="J124" s="1">
        <f t="shared" si="13"/>
        <v>0</v>
      </c>
      <c r="K124" s="1">
        <f t="shared" si="14"/>
        <v>0</v>
      </c>
      <c r="L124" s="1">
        <f t="shared" si="15"/>
        <v>0</v>
      </c>
      <c r="M124" s="1">
        <f t="shared" si="16"/>
        <v>0</v>
      </c>
    </row>
    <row r="125" spans="4:13" ht="12.75" hidden="1">
      <c r="D125" s="1">
        <f t="shared" si="7"/>
        <v>0</v>
      </c>
      <c r="E125" s="1">
        <f t="shared" si="8"/>
        <v>0</v>
      </c>
      <c r="F125" s="1">
        <f t="shared" si="9"/>
        <v>0</v>
      </c>
      <c r="G125" s="1">
        <f t="shared" si="10"/>
        <v>0</v>
      </c>
      <c r="H125" s="1">
        <f t="shared" si="11"/>
        <v>0</v>
      </c>
      <c r="I125" s="1">
        <f t="shared" si="12"/>
        <v>0</v>
      </c>
      <c r="J125" s="1">
        <f t="shared" si="13"/>
        <v>0</v>
      </c>
      <c r="K125" s="1">
        <f t="shared" si="14"/>
        <v>0</v>
      </c>
      <c r="L125" s="1">
        <f t="shared" si="15"/>
        <v>0</v>
      </c>
      <c r="M125" s="1">
        <f t="shared" si="16"/>
        <v>0</v>
      </c>
    </row>
    <row r="126" spans="4:13" ht="12.75" hidden="1">
      <c r="D126" s="1">
        <f t="shared" si="7"/>
        <v>0</v>
      </c>
      <c r="E126" s="1">
        <f t="shared" si="8"/>
        <v>0</v>
      </c>
      <c r="F126" s="1">
        <f t="shared" si="9"/>
        <v>0</v>
      </c>
      <c r="G126" s="1">
        <f t="shared" si="10"/>
        <v>0</v>
      </c>
      <c r="H126" s="1">
        <f t="shared" si="11"/>
        <v>0</v>
      </c>
      <c r="I126" s="1">
        <f t="shared" si="12"/>
        <v>0</v>
      </c>
      <c r="J126" s="1">
        <f t="shared" si="13"/>
        <v>0</v>
      </c>
      <c r="K126" s="1">
        <f t="shared" si="14"/>
        <v>0</v>
      </c>
      <c r="L126" s="1">
        <f t="shared" si="15"/>
        <v>0</v>
      </c>
      <c r="M126" s="1">
        <f t="shared" si="16"/>
        <v>0</v>
      </c>
    </row>
    <row r="127" spans="4:13" ht="12.75" hidden="1">
      <c r="D127" s="1">
        <f t="shared" si="7"/>
        <v>0</v>
      </c>
      <c r="E127" s="1">
        <f t="shared" si="8"/>
        <v>0</v>
      </c>
      <c r="F127" s="1">
        <f t="shared" si="9"/>
        <v>0</v>
      </c>
      <c r="G127" s="1">
        <f t="shared" si="10"/>
        <v>0</v>
      </c>
      <c r="H127" s="1">
        <f t="shared" si="11"/>
        <v>0</v>
      </c>
      <c r="I127" s="1">
        <f t="shared" si="12"/>
        <v>0</v>
      </c>
      <c r="J127" s="1">
        <f t="shared" si="13"/>
        <v>0</v>
      </c>
      <c r="K127" s="1">
        <f t="shared" si="14"/>
        <v>0</v>
      </c>
      <c r="L127" s="1">
        <f t="shared" si="15"/>
        <v>0</v>
      </c>
      <c r="M127" s="1">
        <f t="shared" si="16"/>
        <v>0</v>
      </c>
    </row>
    <row r="128" spans="4:13" ht="12.75" hidden="1">
      <c r="D128" s="1">
        <f t="shared" si="7"/>
        <v>0</v>
      </c>
      <c r="E128" s="1">
        <f t="shared" si="8"/>
        <v>0</v>
      </c>
      <c r="F128" s="1">
        <f t="shared" si="9"/>
        <v>0</v>
      </c>
      <c r="G128" s="1">
        <f t="shared" si="10"/>
        <v>0</v>
      </c>
      <c r="H128" s="1">
        <f t="shared" si="11"/>
        <v>0</v>
      </c>
      <c r="I128" s="1">
        <f t="shared" si="12"/>
        <v>0</v>
      </c>
      <c r="J128" s="1">
        <f t="shared" si="13"/>
        <v>0</v>
      </c>
      <c r="K128" s="1">
        <f t="shared" si="14"/>
        <v>0</v>
      </c>
      <c r="L128" s="1">
        <f t="shared" si="15"/>
        <v>0</v>
      </c>
      <c r="M128" s="1">
        <f t="shared" si="16"/>
        <v>0</v>
      </c>
    </row>
    <row r="129" spans="4:13" ht="12.75" hidden="1">
      <c r="D129" s="1">
        <f t="shared" si="7"/>
        <v>0</v>
      </c>
      <c r="E129" s="1">
        <f t="shared" si="8"/>
        <v>0</v>
      </c>
      <c r="F129" s="1">
        <f t="shared" si="9"/>
        <v>0</v>
      </c>
      <c r="G129" s="1">
        <f t="shared" si="10"/>
        <v>0</v>
      </c>
      <c r="H129" s="1">
        <f t="shared" si="11"/>
        <v>0</v>
      </c>
      <c r="I129" s="1">
        <f t="shared" si="12"/>
        <v>0</v>
      </c>
      <c r="J129" s="1">
        <f t="shared" si="13"/>
        <v>0</v>
      </c>
      <c r="K129" s="1">
        <f t="shared" si="14"/>
        <v>0</v>
      </c>
      <c r="L129" s="1">
        <f t="shared" si="15"/>
        <v>0</v>
      </c>
      <c r="M129" s="1">
        <f t="shared" si="16"/>
        <v>0</v>
      </c>
    </row>
  </sheetData>
  <sheetProtection password="CC63" sheet="1" objects="1" scenarios="1"/>
  <mergeCells count="14">
    <mergeCell ref="AC9:AI9"/>
    <mergeCell ref="D6:AI6"/>
    <mergeCell ref="U9:AB9"/>
    <mergeCell ref="T7:AI7"/>
    <mergeCell ref="T9:T10"/>
    <mergeCell ref="D7:S7"/>
    <mergeCell ref="D9:D10"/>
    <mergeCell ref="B6:B10"/>
    <mergeCell ref="C6:C10"/>
    <mergeCell ref="E8:S8"/>
    <mergeCell ref="M9:S9"/>
    <mergeCell ref="E4:F4"/>
    <mergeCell ref="G4:H4"/>
    <mergeCell ref="E9:L9"/>
  </mergeCells>
  <dataValidations count="1">
    <dataValidation type="whole" operator="greaterThan" allowBlank="1" showInputMessage="1" showErrorMessage="1" errorTitle="Внимание!" error="Вводятся только целые числовые значения больше 0." sqref="AI40 W40 Y40 AA40 AC40 AE40 AG40 E40:S40 U40">
      <formula1>0</formula1>
    </dataValidation>
  </dataValidation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2:Z69"/>
  <sheetViews>
    <sheetView zoomScale="70" zoomScaleNormal="70" zoomScalePageLayoutView="0" workbookViewId="0" topLeftCell="A15">
      <selection activeCell="L26" sqref="L26"/>
    </sheetView>
  </sheetViews>
  <sheetFormatPr defaultColWidth="9.00390625" defaultRowHeight="12.75"/>
  <cols>
    <col min="1" max="1" width="2.00390625" style="1" customWidth="1"/>
    <col min="2" max="2" width="4.625" style="1" customWidth="1"/>
    <col min="3" max="3" width="39.25390625" style="1" customWidth="1"/>
    <col min="4" max="4" width="13.25390625" style="1" customWidth="1"/>
    <col min="5" max="5" width="10.00390625" style="1" customWidth="1"/>
    <col min="6" max="6" width="10.125" style="1" customWidth="1"/>
    <col min="7" max="7" width="8.875" style="1" customWidth="1"/>
    <col min="8" max="9" width="10.00390625" style="1" customWidth="1"/>
    <col min="10" max="12" width="9.875" style="1" customWidth="1"/>
    <col min="13" max="13" width="9.125" style="1" customWidth="1"/>
    <col min="14" max="14" width="9.00390625" style="1" customWidth="1"/>
    <col min="15" max="15" width="10.125" style="1" customWidth="1"/>
    <col min="16" max="16" width="9.00390625" style="1" customWidth="1"/>
    <col min="17" max="19" width="9.625" style="1" customWidth="1"/>
    <col min="20" max="16384" width="9.125" style="1" customWidth="1"/>
  </cols>
  <sheetData>
    <row r="2" spans="4:10" ht="20.25" customHeight="1">
      <c r="D2" s="476" t="s">
        <v>72</v>
      </c>
      <c r="E2" s="477" t="s">
        <v>73</v>
      </c>
      <c r="F2" s="478"/>
      <c r="G2" s="478"/>
      <c r="H2" s="478"/>
      <c r="I2" s="478"/>
      <c r="J2" s="478"/>
    </row>
    <row r="3" spans="2:4" ht="12.75">
      <c r="B3" s="2"/>
      <c r="C3" s="3"/>
      <c r="D3" s="3"/>
    </row>
    <row r="4" spans="2:8" ht="12.75">
      <c r="B4" s="24"/>
      <c r="C4" s="24"/>
      <c r="D4" s="475" t="e">
        <f>#REF!</f>
        <v>#REF!</v>
      </c>
      <c r="E4" s="483" t="e">
        <f>#REF!</f>
        <v>#REF!</v>
      </c>
      <c r="F4" s="483"/>
      <c r="G4" s="483" t="e">
        <f>#REF!</f>
        <v>#REF!</v>
      </c>
      <c r="H4" s="483"/>
    </row>
    <row r="5" spans="2:4" ht="13.5" thickBot="1">
      <c r="B5" s="4"/>
      <c r="C5" s="4"/>
      <c r="D5" s="4"/>
    </row>
    <row r="6" spans="2:19" ht="33" customHeight="1" thickBot="1">
      <c r="B6" s="485"/>
      <c r="C6" s="488" t="s">
        <v>14</v>
      </c>
      <c r="D6" s="500" t="s">
        <v>115</v>
      </c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501"/>
      <c r="S6" s="502"/>
    </row>
    <row r="7" spans="2:19" ht="14.25" customHeight="1" hidden="1">
      <c r="B7" s="486"/>
      <c r="C7" s="508"/>
      <c r="D7" s="493" t="s">
        <v>112</v>
      </c>
      <c r="E7" s="531" t="s">
        <v>57</v>
      </c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531"/>
      <c r="R7" s="531"/>
      <c r="S7" s="532"/>
    </row>
    <row r="8" spans="2:19" ht="24.75" customHeight="1" hidden="1">
      <c r="B8" s="486"/>
      <c r="C8" s="508"/>
      <c r="D8" s="494"/>
      <c r="E8" s="533" t="s">
        <v>16</v>
      </c>
      <c r="F8" s="533"/>
      <c r="G8" s="533"/>
      <c r="H8" s="533"/>
      <c r="I8" s="533"/>
      <c r="J8" s="533"/>
      <c r="K8" s="533"/>
      <c r="L8" s="533"/>
      <c r="M8" s="534"/>
      <c r="N8" s="534"/>
      <c r="O8" s="534"/>
      <c r="P8" s="534"/>
      <c r="Q8" s="534"/>
      <c r="R8" s="534"/>
      <c r="S8" s="535"/>
    </row>
    <row r="9" spans="2:26" ht="30.75" customHeight="1">
      <c r="B9" s="486"/>
      <c r="C9" s="508"/>
      <c r="D9" s="489"/>
      <c r="E9" s="511" t="s">
        <v>56</v>
      </c>
      <c r="F9" s="512"/>
      <c r="G9" s="512"/>
      <c r="H9" s="512"/>
      <c r="I9" s="512"/>
      <c r="J9" s="512"/>
      <c r="K9" s="512"/>
      <c r="L9" s="513"/>
      <c r="M9" s="536" t="s">
        <v>77</v>
      </c>
      <c r="N9" s="537"/>
      <c r="O9" s="537"/>
      <c r="P9" s="537"/>
      <c r="Q9" s="537"/>
      <c r="R9" s="537"/>
      <c r="S9" s="538"/>
      <c r="T9" s="25"/>
      <c r="U9" s="25"/>
      <c r="V9" s="25"/>
      <c r="W9" s="25"/>
      <c r="X9" s="25"/>
      <c r="Y9" s="25"/>
      <c r="Z9" s="14"/>
    </row>
    <row r="10" spans="2:19" ht="125.25" customHeight="1" thickBot="1">
      <c r="B10" s="487"/>
      <c r="C10" s="530"/>
      <c r="D10" s="490"/>
      <c r="E10" s="79" t="s">
        <v>53</v>
      </c>
      <c r="F10" s="80" t="s">
        <v>47</v>
      </c>
      <c r="G10" s="80" t="s">
        <v>49</v>
      </c>
      <c r="H10" s="80" t="s">
        <v>52</v>
      </c>
      <c r="I10" s="80" t="s">
        <v>48</v>
      </c>
      <c r="J10" s="80" t="s">
        <v>51</v>
      </c>
      <c r="K10" s="80" t="s">
        <v>50</v>
      </c>
      <c r="L10" s="173" t="s">
        <v>116</v>
      </c>
      <c r="M10" s="88" t="s">
        <v>53</v>
      </c>
      <c r="N10" s="80" t="s">
        <v>49</v>
      </c>
      <c r="O10" s="80" t="s">
        <v>48</v>
      </c>
      <c r="P10" s="80" t="s">
        <v>55</v>
      </c>
      <c r="Q10" s="227" t="s">
        <v>58</v>
      </c>
      <c r="R10" s="227" t="s">
        <v>59</v>
      </c>
      <c r="S10" s="173" t="s">
        <v>60</v>
      </c>
    </row>
    <row r="11" spans="2:19" ht="13.5" thickBot="1">
      <c r="B11" s="86" t="s">
        <v>40</v>
      </c>
      <c r="C11" s="87" t="s">
        <v>41</v>
      </c>
      <c r="D11" s="172">
        <v>1</v>
      </c>
      <c r="E11" s="84">
        <v>2</v>
      </c>
      <c r="F11" s="102">
        <v>3</v>
      </c>
      <c r="G11" s="102">
        <v>4</v>
      </c>
      <c r="H11" s="102">
        <v>5</v>
      </c>
      <c r="I11" s="102">
        <v>6</v>
      </c>
      <c r="J11" s="102">
        <v>7</v>
      </c>
      <c r="K11" s="102">
        <v>8</v>
      </c>
      <c r="L11" s="103">
        <v>9</v>
      </c>
      <c r="M11" s="106">
        <v>10</v>
      </c>
      <c r="N11" s="102">
        <v>11</v>
      </c>
      <c r="O11" s="102">
        <v>12</v>
      </c>
      <c r="P11" s="102">
        <v>13</v>
      </c>
      <c r="Q11" s="102">
        <v>14</v>
      </c>
      <c r="R11" s="102">
        <v>15</v>
      </c>
      <c r="S11" s="103">
        <v>16</v>
      </c>
    </row>
    <row r="12" spans="2:20" ht="26.25" customHeight="1">
      <c r="B12" s="137">
        <v>1</v>
      </c>
      <c r="C12" s="169" t="s">
        <v>12</v>
      </c>
      <c r="D12" s="222">
        <f aca="true" t="shared" si="0" ref="D12:D41">SUM(E12:S12)</f>
        <v>14658</v>
      </c>
      <c r="E12" s="44">
        <f>SUM(E13:E29)</f>
        <v>5775</v>
      </c>
      <c r="F12" s="45">
        <f aca="true" t="shared" si="1" ref="F12:S12">SUM(F13:F29)</f>
        <v>97</v>
      </c>
      <c r="G12" s="45">
        <f t="shared" si="1"/>
        <v>1803</v>
      </c>
      <c r="H12" s="45">
        <f t="shared" si="1"/>
        <v>0</v>
      </c>
      <c r="I12" s="45">
        <f t="shared" si="1"/>
        <v>537</v>
      </c>
      <c r="J12" s="45">
        <f t="shared" si="1"/>
        <v>279</v>
      </c>
      <c r="K12" s="45">
        <f t="shared" si="1"/>
        <v>335</v>
      </c>
      <c r="L12" s="46">
        <f t="shared" si="1"/>
        <v>5832</v>
      </c>
      <c r="M12" s="108">
        <f t="shared" si="1"/>
        <v>0</v>
      </c>
      <c r="N12" s="45">
        <f t="shared" si="1"/>
        <v>0</v>
      </c>
      <c r="O12" s="45">
        <f t="shared" si="1"/>
        <v>0</v>
      </c>
      <c r="P12" s="45">
        <f t="shared" si="1"/>
        <v>0</v>
      </c>
      <c r="Q12" s="45">
        <f t="shared" si="1"/>
        <v>0</v>
      </c>
      <c r="R12" s="45">
        <f t="shared" si="1"/>
        <v>0</v>
      </c>
      <c r="S12" s="46">
        <f t="shared" si="1"/>
        <v>0</v>
      </c>
      <c r="T12" s="465" t="e">
        <f>IF(AND(#REF!=0,D12=0),"Да",IF(#REF!&lt;=D12,"да","неверно"))</f>
        <v>#REF!</v>
      </c>
    </row>
    <row r="13" spans="2:20" ht="24" customHeight="1">
      <c r="B13" s="138" t="s">
        <v>22</v>
      </c>
      <c r="C13" s="145" t="s">
        <v>0</v>
      </c>
      <c r="D13" s="223">
        <f t="shared" si="0"/>
        <v>136</v>
      </c>
      <c r="E13" s="294">
        <v>15</v>
      </c>
      <c r="F13" s="295">
        <v>97</v>
      </c>
      <c r="G13" s="390"/>
      <c r="H13" s="390"/>
      <c r="I13" s="295">
        <v>24</v>
      </c>
      <c r="J13" s="295"/>
      <c r="K13" s="295"/>
      <c r="L13" s="296"/>
      <c r="M13" s="310"/>
      <c r="N13" s="295"/>
      <c r="O13" s="295"/>
      <c r="P13" s="295"/>
      <c r="Q13" s="295"/>
      <c r="R13" s="295"/>
      <c r="S13" s="297"/>
      <c r="T13" s="465" t="e">
        <f>IF(AND(#REF!=0,D13=0),"Да",IF(#REF!&lt;=D13,"да","неверно"))</f>
        <v>#REF!</v>
      </c>
    </row>
    <row r="14" spans="2:20" ht="24" customHeight="1">
      <c r="B14" s="139" t="s">
        <v>23</v>
      </c>
      <c r="C14" s="146" t="s">
        <v>8</v>
      </c>
      <c r="D14" s="223">
        <f t="shared" si="0"/>
        <v>0</v>
      </c>
      <c r="E14" s="298"/>
      <c r="F14" s="299"/>
      <c r="G14" s="299"/>
      <c r="H14" s="299"/>
      <c r="I14" s="299"/>
      <c r="J14" s="299"/>
      <c r="K14" s="299"/>
      <c r="L14" s="296"/>
      <c r="M14" s="98"/>
      <c r="N14" s="26"/>
      <c r="O14" s="26"/>
      <c r="P14" s="26"/>
      <c r="Q14" s="26"/>
      <c r="R14" s="26"/>
      <c r="S14" s="29"/>
      <c r="T14" s="465" t="e">
        <f>IF(AND(#REF!=0,D14=0),"Да",IF(#REF!&lt;=D14,"да","неверно"))</f>
        <v>#REF!</v>
      </c>
    </row>
    <row r="15" spans="2:20" ht="24">
      <c r="B15" s="139" t="s">
        <v>24</v>
      </c>
      <c r="C15" s="146" t="s">
        <v>9</v>
      </c>
      <c r="D15" s="223">
        <f t="shared" si="0"/>
        <v>0</v>
      </c>
      <c r="E15" s="294"/>
      <c r="F15" s="295"/>
      <c r="G15" s="295"/>
      <c r="H15" s="295"/>
      <c r="I15" s="295"/>
      <c r="J15" s="295"/>
      <c r="K15" s="295"/>
      <c r="L15" s="296"/>
      <c r="M15" s="310"/>
      <c r="N15" s="295"/>
      <c r="O15" s="295"/>
      <c r="P15" s="295"/>
      <c r="Q15" s="295"/>
      <c r="R15" s="295"/>
      <c r="S15" s="297"/>
      <c r="T15" s="465" t="e">
        <f>IF(AND(#REF!=0,D15=0),"Да",IF(#REF!&lt;=D15,"да","неверно"))</f>
        <v>#REF!</v>
      </c>
    </row>
    <row r="16" spans="2:20" ht="24">
      <c r="B16" s="139" t="s">
        <v>25</v>
      </c>
      <c r="C16" s="146" t="s">
        <v>1</v>
      </c>
      <c r="D16" s="223">
        <f t="shared" si="0"/>
        <v>0</v>
      </c>
      <c r="E16" s="298"/>
      <c r="F16" s="299"/>
      <c r="G16" s="299"/>
      <c r="H16" s="299"/>
      <c r="I16" s="299"/>
      <c r="J16" s="299"/>
      <c r="K16" s="299"/>
      <c r="L16" s="296"/>
      <c r="M16" s="98"/>
      <c r="N16" s="299"/>
      <c r="O16" s="299"/>
      <c r="P16" s="26"/>
      <c r="Q16" s="26"/>
      <c r="R16" s="26"/>
      <c r="S16" s="296"/>
      <c r="T16" s="465" t="e">
        <f>IF(AND(#REF!=0,D16=0),"Да",IF(#REF!&lt;=D16,"да","неверно"))</f>
        <v>#REF!</v>
      </c>
    </row>
    <row r="17" spans="2:20" ht="24" customHeight="1">
      <c r="B17" s="139" t="s">
        <v>26</v>
      </c>
      <c r="C17" s="146" t="s">
        <v>2</v>
      </c>
      <c r="D17" s="223">
        <f t="shared" si="0"/>
        <v>0</v>
      </c>
      <c r="E17" s="298"/>
      <c r="F17" s="299"/>
      <c r="G17" s="299"/>
      <c r="H17" s="299"/>
      <c r="I17" s="299"/>
      <c r="J17" s="299"/>
      <c r="K17" s="299"/>
      <c r="L17" s="296"/>
      <c r="M17" s="98"/>
      <c r="N17" s="299"/>
      <c r="O17" s="299"/>
      <c r="P17" s="26"/>
      <c r="Q17" s="26"/>
      <c r="R17" s="26"/>
      <c r="S17" s="296"/>
      <c r="T17" s="465" t="e">
        <f>IF(AND(#REF!=0,D17=0),"Да",IF(#REF!&lt;=D17,"да","неверно"))</f>
        <v>#REF!</v>
      </c>
    </row>
    <row r="18" spans="2:20" ht="28.5" customHeight="1">
      <c r="B18" s="139" t="s">
        <v>27</v>
      </c>
      <c r="C18" s="146" t="s">
        <v>10</v>
      </c>
      <c r="D18" s="460">
        <f t="shared" si="0"/>
        <v>0</v>
      </c>
      <c r="E18" s="28"/>
      <c r="F18" s="26"/>
      <c r="G18" s="26"/>
      <c r="H18" s="26"/>
      <c r="I18" s="26"/>
      <c r="J18" s="26"/>
      <c r="K18" s="26"/>
      <c r="L18" s="29"/>
      <c r="M18" s="98"/>
      <c r="N18" s="26"/>
      <c r="O18" s="26"/>
      <c r="P18" s="26"/>
      <c r="Q18" s="26"/>
      <c r="R18" s="26"/>
      <c r="S18" s="29"/>
      <c r="T18" s="465" t="e">
        <f>IF(AND(#REF!=0,D18=0),"Да",IF(#REF!&lt;=D18,"да","неверно"))</f>
        <v>#REF!</v>
      </c>
    </row>
    <row r="19" spans="2:20" ht="28.5" customHeight="1">
      <c r="B19" s="139" t="s">
        <v>28</v>
      </c>
      <c r="C19" s="146" t="s">
        <v>61</v>
      </c>
      <c r="D19" s="223">
        <f t="shared" si="0"/>
        <v>0</v>
      </c>
      <c r="E19" s="298"/>
      <c r="F19" s="299"/>
      <c r="G19" s="299"/>
      <c r="H19" s="299"/>
      <c r="I19" s="299"/>
      <c r="J19" s="299"/>
      <c r="K19" s="299"/>
      <c r="L19" s="296"/>
      <c r="M19" s="305"/>
      <c r="N19" s="299"/>
      <c r="O19" s="299"/>
      <c r="P19" s="26"/>
      <c r="Q19" s="26"/>
      <c r="R19" s="26"/>
      <c r="S19" s="296"/>
      <c r="T19" s="465" t="e">
        <f>IF(AND(#REF!=0,D19=0),"Да",IF(#REF!&lt;=D19,"да","неверно"))</f>
        <v>#REF!</v>
      </c>
    </row>
    <row r="20" spans="2:20" ht="12.75">
      <c r="B20" s="140" t="s">
        <v>29</v>
      </c>
      <c r="C20" s="146" t="s">
        <v>143</v>
      </c>
      <c r="D20" s="460">
        <f t="shared" si="0"/>
        <v>0</v>
      </c>
      <c r="E20" s="28"/>
      <c r="F20" s="26"/>
      <c r="G20" s="26"/>
      <c r="H20" s="26"/>
      <c r="I20" s="26"/>
      <c r="J20" s="26"/>
      <c r="K20" s="26"/>
      <c r="L20" s="29"/>
      <c r="M20" s="98"/>
      <c r="N20" s="26"/>
      <c r="O20" s="26"/>
      <c r="P20" s="26"/>
      <c r="Q20" s="26"/>
      <c r="R20" s="26"/>
      <c r="S20" s="29"/>
      <c r="T20" s="465" t="e">
        <f>IF(AND(#REF!=0,D20=0),"Да",IF(#REF!&lt;=D20,"да","неверно"))</f>
        <v>#REF!</v>
      </c>
    </row>
    <row r="21" spans="2:20" ht="21" customHeight="1">
      <c r="B21" s="139" t="s">
        <v>30</v>
      </c>
      <c r="C21" s="146" t="s">
        <v>3</v>
      </c>
      <c r="D21" s="223">
        <f t="shared" si="0"/>
        <v>3277</v>
      </c>
      <c r="E21" s="28"/>
      <c r="F21" s="26"/>
      <c r="G21" s="26"/>
      <c r="H21" s="26"/>
      <c r="I21" s="26"/>
      <c r="J21" s="26"/>
      <c r="K21" s="26"/>
      <c r="L21" s="297">
        <v>3277</v>
      </c>
      <c r="M21" s="98"/>
      <c r="N21" s="26"/>
      <c r="O21" s="26"/>
      <c r="P21" s="295"/>
      <c r="Q21" s="295"/>
      <c r="R21" s="295"/>
      <c r="S21" s="297"/>
      <c r="T21" s="465" t="e">
        <f>IF(AND(#REF!=0,D21=0),"Да",IF(#REF!&lt;=D21,"да","неверно"))</f>
        <v>#REF!</v>
      </c>
    </row>
    <row r="22" spans="2:20" ht="12.75">
      <c r="B22" s="139" t="s">
        <v>31</v>
      </c>
      <c r="C22" s="146" t="s">
        <v>15</v>
      </c>
      <c r="D22" s="223">
        <f t="shared" si="0"/>
        <v>0</v>
      </c>
      <c r="E22" s="28"/>
      <c r="F22" s="26"/>
      <c r="G22" s="26"/>
      <c r="H22" s="26"/>
      <c r="I22" s="26"/>
      <c r="J22" s="26"/>
      <c r="K22" s="26"/>
      <c r="L22" s="296"/>
      <c r="M22" s="98"/>
      <c r="N22" s="26"/>
      <c r="O22" s="26"/>
      <c r="P22" s="26"/>
      <c r="Q22" s="26"/>
      <c r="R22" s="26"/>
      <c r="S22" s="29"/>
      <c r="T22" s="465" t="e">
        <f>IF(AND(#REF!=0,D22=0),"Да",IF(#REF!&lt;=D22,"да","неверно"))</f>
        <v>#REF!</v>
      </c>
    </row>
    <row r="23" spans="2:20" ht="12.75">
      <c r="B23" s="139" t="s">
        <v>32</v>
      </c>
      <c r="C23" s="146" t="s">
        <v>6</v>
      </c>
      <c r="D23" s="223">
        <f t="shared" si="0"/>
        <v>0</v>
      </c>
      <c r="E23" s="28"/>
      <c r="F23" s="26"/>
      <c r="G23" s="26"/>
      <c r="H23" s="26"/>
      <c r="I23" s="26"/>
      <c r="J23" s="26"/>
      <c r="K23" s="26"/>
      <c r="L23" s="296"/>
      <c r="M23" s="98"/>
      <c r="N23" s="26"/>
      <c r="O23" s="26"/>
      <c r="P23" s="26"/>
      <c r="Q23" s="26"/>
      <c r="R23" s="26"/>
      <c r="S23" s="29"/>
      <c r="T23" s="465" t="e">
        <f>IF(AND(#REF!=0,D23=0),"Да",IF(#REF!&lt;=D23,"да","неверно"))</f>
        <v>#REF!</v>
      </c>
    </row>
    <row r="24" spans="2:20" ht="24">
      <c r="B24" s="139" t="s">
        <v>33</v>
      </c>
      <c r="C24" s="146" t="s">
        <v>7</v>
      </c>
      <c r="D24" s="223">
        <f t="shared" si="0"/>
        <v>0</v>
      </c>
      <c r="E24" s="298"/>
      <c r="F24" s="299"/>
      <c r="G24" s="299"/>
      <c r="H24" s="299"/>
      <c r="I24" s="299"/>
      <c r="J24" s="299"/>
      <c r="K24" s="299"/>
      <c r="L24" s="296"/>
      <c r="M24" s="310"/>
      <c r="N24" s="295"/>
      <c r="O24" s="295"/>
      <c r="P24" s="295"/>
      <c r="Q24" s="295"/>
      <c r="R24" s="295"/>
      <c r="S24" s="297"/>
      <c r="T24" s="465" t="e">
        <f>IF(AND(#REF!=0,D24=0),"Да",IF(#REF!&lt;=D24,"да","неверно"))</f>
        <v>#REF!</v>
      </c>
    </row>
    <row r="25" spans="2:20" ht="24">
      <c r="B25" s="139" t="s">
        <v>34</v>
      </c>
      <c r="C25" s="146" t="s">
        <v>4</v>
      </c>
      <c r="D25" s="223">
        <f t="shared" si="0"/>
        <v>0</v>
      </c>
      <c r="E25" s="28"/>
      <c r="F25" s="26"/>
      <c r="G25" s="26"/>
      <c r="H25" s="26"/>
      <c r="I25" s="26"/>
      <c r="J25" s="26"/>
      <c r="K25" s="26"/>
      <c r="L25" s="296"/>
      <c r="M25" s="98"/>
      <c r="N25" s="26"/>
      <c r="O25" s="26"/>
      <c r="P25" s="26"/>
      <c r="Q25" s="26"/>
      <c r="R25" s="26"/>
      <c r="S25" s="29"/>
      <c r="T25" s="465" t="e">
        <f>IF(AND(#REF!=0,D25=0),"Да",IF(#REF!&lt;=D25,"да","неверно"))</f>
        <v>#REF!</v>
      </c>
    </row>
    <row r="26" spans="2:20" ht="12.75">
      <c r="B26" s="139" t="s">
        <v>35</v>
      </c>
      <c r="C26" s="146" t="s">
        <v>11</v>
      </c>
      <c r="D26" s="223">
        <f t="shared" si="0"/>
        <v>11245</v>
      </c>
      <c r="E26" s="298">
        <v>5760</v>
      </c>
      <c r="F26" s="299"/>
      <c r="G26" s="299">
        <v>1803</v>
      </c>
      <c r="H26" s="299"/>
      <c r="I26" s="299">
        <v>513</v>
      </c>
      <c r="J26" s="299">
        <v>279</v>
      </c>
      <c r="K26" s="299">
        <v>335</v>
      </c>
      <c r="L26" s="296">
        <v>2555</v>
      </c>
      <c r="M26" s="305"/>
      <c r="N26" s="299"/>
      <c r="O26" s="299"/>
      <c r="P26" s="299"/>
      <c r="Q26" s="299"/>
      <c r="R26" s="299"/>
      <c r="S26" s="296"/>
      <c r="T26" s="465" t="e">
        <f>IF(AND(#REF!=0,D26=0),"Да",IF(#REF!&lt;=D26,"да","неверно"))</f>
        <v>#REF!</v>
      </c>
    </row>
    <row r="27" spans="2:20" ht="12.75">
      <c r="B27" s="141" t="s">
        <v>36</v>
      </c>
      <c r="C27" s="146" t="s">
        <v>43</v>
      </c>
      <c r="D27" s="223">
        <f t="shared" si="0"/>
        <v>0</v>
      </c>
      <c r="E27" s="28"/>
      <c r="F27" s="26"/>
      <c r="G27" s="26"/>
      <c r="H27" s="26"/>
      <c r="I27" s="26"/>
      <c r="J27" s="26"/>
      <c r="K27" s="26"/>
      <c r="L27" s="296"/>
      <c r="M27" s="98"/>
      <c r="N27" s="26"/>
      <c r="O27" s="26"/>
      <c r="P27" s="26"/>
      <c r="Q27" s="26"/>
      <c r="R27" s="26"/>
      <c r="S27" s="29"/>
      <c r="T27" s="465" t="e">
        <f>IF(AND(#REF!=0,D27=0),"Да",IF(#REF!&lt;=D27,"да","неверно"))</f>
        <v>#REF!</v>
      </c>
    </row>
    <row r="28" spans="2:20" ht="39.75" customHeight="1">
      <c r="B28" s="141" t="s">
        <v>37</v>
      </c>
      <c r="C28" s="146" t="s">
        <v>13</v>
      </c>
      <c r="D28" s="223">
        <f t="shared" si="0"/>
        <v>0</v>
      </c>
      <c r="E28" s="298"/>
      <c r="F28" s="299"/>
      <c r="G28" s="299"/>
      <c r="H28" s="299"/>
      <c r="I28" s="299"/>
      <c r="J28" s="299"/>
      <c r="K28" s="299"/>
      <c r="L28" s="296"/>
      <c r="M28" s="98"/>
      <c r="N28" s="299"/>
      <c r="O28" s="299"/>
      <c r="P28" s="26"/>
      <c r="Q28" s="26"/>
      <c r="R28" s="26"/>
      <c r="S28" s="296"/>
      <c r="T28" s="465" t="e">
        <f>IF(AND(#REF!=0,D28=0),"Да",IF(#REF!&lt;=D28,"да","неверно"))</f>
        <v>#REF!</v>
      </c>
    </row>
    <row r="29" spans="2:20" ht="24.75" thickBot="1">
      <c r="B29" s="142" t="s">
        <v>38</v>
      </c>
      <c r="C29" s="170" t="s">
        <v>5</v>
      </c>
      <c r="D29" s="224">
        <f t="shared" si="0"/>
        <v>0</v>
      </c>
      <c r="E29" s="314"/>
      <c r="F29" s="321"/>
      <c r="G29" s="321"/>
      <c r="H29" s="321"/>
      <c r="I29" s="321"/>
      <c r="J29" s="321"/>
      <c r="K29" s="321"/>
      <c r="L29" s="49"/>
      <c r="M29" s="99"/>
      <c r="N29" s="48"/>
      <c r="O29" s="48"/>
      <c r="P29" s="48"/>
      <c r="Q29" s="48"/>
      <c r="R29" s="48"/>
      <c r="S29" s="49"/>
      <c r="T29" s="465" t="e">
        <f>IF(AND(#REF!=0,D29=0),"Да",IF(#REF!&lt;=D29,"да","неверно"))</f>
        <v>#REF!</v>
      </c>
    </row>
    <row r="30" spans="2:20" ht="27.75" customHeight="1" thickBot="1">
      <c r="B30" s="95">
        <v>2</v>
      </c>
      <c r="C30" s="162" t="s">
        <v>46</v>
      </c>
      <c r="D30" s="225">
        <f t="shared" si="0"/>
        <v>0</v>
      </c>
      <c r="E30" s="303"/>
      <c r="F30" s="304"/>
      <c r="G30" s="304"/>
      <c r="H30" s="304"/>
      <c r="I30" s="304"/>
      <c r="J30" s="304"/>
      <c r="K30" s="304"/>
      <c r="L30" s="58"/>
      <c r="M30" s="165"/>
      <c r="N30" s="60"/>
      <c r="O30" s="60"/>
      <c r="P30" s="60"/>
      <c r="Q30" s="60"/>
      <c r="R30" s="60"/>
      <c r="S30" s="58"/>
      <c r="T30" s="465" t="e">
        <f>IF(AND(#REF!=0,D30=0),"Да",IF(#REF!&lt;=D30,"да","неверно"))</f>
        <v>#REF!</v>
      </c>
    </row>
    <row r="31" spans="2:20" ht="36">
      <c r="B31" s="95">
        <v>3</v>
      </c>
      <c r="C31" s="91" t="s">
        <v>17</v>
      </c>
      <c r="D31" s="222">
        <f t="shared" si="0"/>
        <v>0</v>
      </c>
      <c r="E31" s="44">
        <f>SUM(E32:E34)</f>
        <v>0</v>
      </c>
      <c r="F31" s="45">
        <f aca="true" t="shared" si="2" ref="F31:S31">SUM(F32:F34)</f>
        <v>0</v>
      </c>
      <c r="G31" s="45">
        <f t="shared" si="2"/>
        <v>0</v>
      </c>
      <c r="H31" s="45">
        <f t="shared" si="2"/>
        <v>0</v>
      </c>
      <c r="I31" s="45">
        <f t="shared" si="2"/>
        <v>0</v>
      </c>
      <c r="J31" s="45">
        <f t="shared" si="2"/>
        <v>0</v>
      </c>
      <c r="K31" s="45">
        <f t="shared" si="2"/>
        <v>0</v>
      </c>
      <c r="L31" s="46">
        <f t="shared" si="2"/>
        <v>0</v>
      </c>
      <c r="M31" s="108">
        <f t="shared" si="2"/>
        <v>0</v>
      </c>
      <c r="N31" s="45">
        <f t="shared" si="2"/>
        <v>0</v>
      </c>
      <c r="O31" s="45">
        <f t="shared" si="2"/>
        <v>0</v>
      </c>
      <c r="P31" s="45">
        <f t="shared" si="2"/>
        <v>0</v>
      </c>
      <c r="Q31" s="45">
        <f t="shared" si="2"/>
        <v>0</v>
      </c>
      <c r="R31" s="45">
        <f t="shared" si="2"/>
        <v>0</v>
      </c>
      <c r="S31" s="46">
        <f t="shared" si="2"/>
        <v>0</v>
      </c>
      <c r="T31" s="465" t="e">
        <f>IF(AND(#REF!=0,D31=0),"Да",IF(#REF!&lt;=D31,"да","неверно"))</f>
        <v>#REF!</v>
      </c>
    </row>
    <row r="32" spans="2:20" ht="12.75">
      <c r="B32" s="96" t="s">
        <v>63</v>
      </c>
      <c r="C32" s="147" t="s">
        <v>44</v>
      </c>
      <c r="D32" s="223">
        <f t="shared" si="0"/>
        <v>0</v>
      </c>
      <c r="E32" s="298"/>
      <c r="F32" s="299"/>
      <c r="G32" s="299"/>
      <c r="H32" s="299"/>
      <c r="I32" s="299"/>
      <c r="J32" s="299"/>
      <c r="K32" s="299"/>
      <c r="L32" s="29"/>
      <c r="M32" s="98"/>
      <c r="N32" s="26"/>
      <c r="O32" s="26"/>
      <c r="P32" s="26"/>
      <c r="Q32" s="26"/>
      <c r="R32" s="26"/>
      <c r="S32" s="29"/>
      <c r="T32" s="465" t="e">
        <f>IF(AND(#REF!=0,D32=0),"Да",IF(#REF!&lt;=D32,"да","неверно"))</f>
        <v>#REF!</v>
      </c>
    </row>
    <row r="33" spans="2:20" ht="12.75">
      <c r="B33" s="96" t="s">
        <v>64</v>
      </c>
      <c r="C33" s="148" t="s">
        <v>45</v>
      </c>
      <c r="D33" s="223">
        <f t="shared" si="0"/>
        <v>0</v>
      </c>
      <c r="E33" s="298"/>
      <c r="F33" s="299"/>
      <c r="G33" s="299"/>
      <c r="H33" s="299"/>
      <c r="I33" s="299"/>
      <c r="J33" s="299"/>
      <c r="K33" s="299"/>
      <c r="L33" s="29"/>
      <c r="M33" s="98"/>
      <c r="N33" s="26"/>
      <c r="O33" s="26"/>
      <c r="P33" s="26"/>
      <c r="Q33" s="26"/>
      <c r="R33" s="26"/>
      <c r="S33" s="29"/>
      <c r="T33" s="465" t="e">
        <f>IF(AND(#REF!=0,D33=0),"Да",IF(#REF!&lt;=D33,"да","неверно"))</f>
        <v>#REF!</v>
      </c>
    </row>
    <row r="34" spans="2:20" ht="13.5" thickBot="1">
      <c r="B34" s="96" t="s">
        <v>65</v>
      </c>
      <c r="C34" s="160" t="s">
        <v>43</v>
      </c>
      <c r="D34" s="224">
        <f t="shared" si="0"/>
        <v>0</v>
      </c>
      <c r="E34" s="47"/>
      <c r="F34" s="48"/>
      <c r="G34" s="48"/>
      <c r="H34" s="48"/>
      <c r="I34" s="48"/>
      <c r="J34" s="48"/>
      <c r="K34" s="48"/>
      <c r="L34" s="301"/>
      <c r="M34" s="99"/>
      <c r="N34" s="48"/>
      <c r="O34" s="48"/>
      <c r="P34" s="48"/>
      <c r="Q34" s="48"/>
      <c r="R34" s="48"/>
      <c r="S34" s="49"/>
      <c r="T34" s="465" t="e">
        <f>IF(AND(#REF!=0,D34=0),"Да",IF(#REF!&lt;=D34,"да","неверно"))</f>
        <v>#REF!</v>
      </c>
    </row>
    <row r="35" spans="2:20" ht="24.75" thickBot="1">
      <c r="B35" s="143">
        <v>4</v>
      </c>
      <c r="C35" s="162" t="s">
        <v>18</v>
      </c>
      <c r="D35" s="456">
        <f t="shared" si="0"/>
        <v>0</v>
      </c>
      <c r="E35" s="59"/>
      <c r="F35" s="60"/>
      <c r="G35" s="60"/>
      <c r="H35" s="60"/>
      <c r="I35" s="60"/>
      <c r="J35" s="60"/>
      <c r="K35" s="60"/>
      <c r="L35" s="58"/>
      <c r="M35" s="165"/>
      <c r="N35" s="60"/>
      <c r="O35" s="60"/>
      <c r="P35" s="60"/>
      <c r="Q35" s="60"/>
      <c r="R35" s="60"/>
      <c r="S35" s="58"/>
      <c r="T35" s="465" t="e">
        <f>IF(AND(#REF!=0,D35=0),"Да",IF(#REF!&lt;=D35,"да","неверно"))</f>
        <v>#REF!</v>
      </c>
    </row>
    <row r="36" spans="2:20" ht="24.75" thickBot="1">
      <c r="B36" s="93">
        <v>5</v>
      </c>
      <c r="C36" s="162" t="s">
        <v>19</v>
      </c>
      <c r="D36" s="456">
        <f t="shared" si="0"/>
        <v>0</v>
      </c>
      <c r="E36" s="59"/>
      <c r="F36" s="60"/>
      <c r="G36" s="60"/>
      <c r="H36" s="60"/>
      <c r="I36" s="60"/>
      <c r="J36" s="60"/>
      <c r="K36" s="60"/>
      <c r="L36" s="58"/>
      <c r="M36" s="165"/>
      <c r="N36" s="60"/>
      <c r="O36" s="60"/>
      <c r="P36" s="60"/>
      <c r="Q36" s="60"/>
      <c r="R36" s="60"/>
      <c r="S36" s="58"/>
      <c r="T36" s="465" t="e">
        <f>IF(AND(#REF!=0,D36=0),"Да",IF(#REF!&lt;=D36,"да","неверно"))</f>
        <v>#REF!</v>
      </c>
    </row>
    <row r="37" spans="2:20" ht="13.5" thickBot="1">
      <c r="B37" s="93">
        <v>6</v>
      </c>
      <c r="C37" s="162" t="s">
        <v>20</v>
      </c>
      <c r="D37" s="456">
        <f t="shared" si="0"/>
        <v>0</v>
      </c>
      <c r="E37" s="59"/>
      <c r="F37" s="60"/>
      <c r="G37" s="60"/>
      <c r="H37" s="60"/>
      <c r="I37" s="60"/>
      <c r="J37" s="60"/>
      <c r="K37" s="60"/>
      <c r="L37" s="58"/>
      <c r="M37" s="165"/>
      <c r="N37" s="60"/>
      <c r="O37" s="60"/>
      <c r="P37" s="60"/>
      <c r="Q37" s="60"/>
      <c r="R37" s="60"/>
      <c r="S37" s="58"/>
      <c r="T37" s="465" t="e">
        <f>IF(AND(#REF!=0,D37=0),"Да",IF(#REF!&lt;=D37,"да","неверно"))</f>
        <v>#REF!</v>
      </c>
    </row>
    <row r="38" spans="2:20" ht="13.5" thickBot="1">
      <c r="B38" s="93">
        <v>7</v>
      </c>
      <c r="C38" s="162" t="s">
        <v>42</v>
      </c>
      <c r="D38" s="456">
        <f t="shared" si="0"/>
        <v>0</v>
      </c>
      <c r="E38" s="59"/>
      <c r="F38" s="60"/>
      <c r="G38" s="60"/>
      <c r="H38" s="60"/>
      <c r="I38" s="60"/>
      <c r="J38" s="60"/>
      <c r="K38" s="60"/>
      <c r="L38" s="58"/>
      <c r="M38" s="165"/>
      <c r="N38" s="60"/>
      <c r="O38" s="60"/>
      <c r="P38" s="60"/>
      <c r="Q38" s="60"/>
      <c r="R38" s="60"/>
      <c r="S38" s="58"/>
      <c r="T38" s="465" t="e">
        <f>IF(AND(#REF!=0,D38=0),"Да",IF(#REF!&lt;=D38,"да","неверно"))</f>
        <v>#REF!</v>
      </c>
    </row>
    <row r="39" spans="2:20" ht="21" customHeight="1" thickBot="1">
      <c r="B39" s="93">
        <v>8</v>
      </c>
      <c r="C39" s="162" t="s">
        <v>21</v>
      </c>
      <c r="D39" s="220">
        <f t="shared" si="0"/>
        <v>0</v>
      </c>
      <c r="E39" s="311"/>
      <c r="F39" s="312"/>
      <c r="G39" s="312"/>
      <c r="H39" s="312"/>
      <c r="I39" s="312"/>
      <c r="J39" s="312"/>
      <c r="K39" s="312"/>
      <c r="L39" s="58"/>
      <c r="M39" s="165"/>
      <c r="N39" s="60"/>
      <c r="O39" s="60"/>
      <c r="P39" s="60"/>
      <c r="Q39" s="60"/>
      <c r="R39" s="60"/>
      <c r="S39" s="58"/>
      <c r="T39" s="465" t="e">
        <f>IF(AND(#REF!=0,D39=0),"Да",IF(#REF!&lt;=D39,"да","неверно"))</f>
        <v>#REF!</v>
      </c>
    </row>
    <row r="40" spans="2:20" ht="0.75" customHeight="1" thickBot="1">
      <c r="B40" s="93">
        <v>9</v>
      </c>
      <c r="C40" s="162" t="s">
        <v>62</v>
      </c>
      <c r="D40" s="456">
        <f t="shared" si="0"/>
        <v>0</v>
      </c>
      <c r="E40" s="59"/>
      <c r="F40" s="60"/>
      <c r="G40" s="60"/>
      <c r="H40" s="60"/>
      <c r="I40" s="60"/>
      <c r="J40" s="60"/>
      <c r="K40" s="60"/>
      <c r="L40" s="58"/>
      <c r="M40" s="165"/>
      <c r="N40" s="60"/>
      <c r="O40" s="60"/>
      <c r="P40" s="60"/>
      <c r="Q40" s="60"/>
      <c r="R40" s="60"/>
      <c r="S40" s="58"/>
      <c r="T40" s="465" t="e">
        <f>IF(AND(#REF!=0,D40=0),"Да",IF(#REF!&lt;=D40,"да","неверно"))</f>
        <v>#REF!</v>
      </c>
    </row>
    <row r="41" spans="2:19" s="17" customFormat="1" ht="40.5" customHeight="1" hidden="1" thickBot="1">
      <c r="B41" s="144">
        <v>10</v>
      </c>
      <c r="C41" s="171" t="s">
        <v>88</v>
      </c>
      <c r="D41" s="226">
        <f t="shared" si="0"/>
        <v>0</v>
      </c>
      <c r="E41" s="125"/>
      <c r="F41" s="123"/>
      <c r="G41" s="123"/>
      <c r="H41" s="123"/>
      <c r="I41" s="123"/>
      <c r="J41" s="123"/>
      <c r="K41" s="123"/>
      <c r="L41" s="124"/>
      <c r="M41" s="122"/>
      <c r="N41" s="123"/>
      <c r="O41" s="123"/>
      <c r="P41" s="123"/>
      <c r="Q41" s="123"/>
      <c r="R41" s="123"/>
      <c r="S41" s="124"/>
    </row>
    <row r="42" spans="2:19" s="17" customFormat="1" ht="12.75">
      <c r="B42" s="22"/>
      <c r="C42" s="23"/>
      <c r="D42" s="23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2:19" s="17" customFormat="1" ht="12.75">
      <c r="B43" s="22"/>
      <c r="C43" s="23"/>
      <c r="D43" s="83"/>
      <c r="E43" s="20"/>
      <c r="F43" s="529"/>
      <c r="G43" s="529"/>
      <c r="H43" s="529"/>
      <c r="I43" s="529"/>
      <c r="J43" s="52"/>
      <c r="K43" s="20"/>
      <c r="L43" s="20"/>
      <c r="M43" s="293"/>
      <c r="N43" s="62"/>
      <c r="O43" s="62"/>
      <c r="P43" s="62"/>
      <c r="Q43" s="20"/>
      <c r="R43" s="20"/>
      <c r="S43" s="20"/>
    </row>
    <row r="44" spans="3:16" ht="12.75">
      <c r="C44" s="50"/>
      <c r="D44" s="51"/>
      <c r="E44" s="20"/>
      <c r="F44" s="528"/>
      <c r="G44" s="528"/>
      <c r="H44" s="528"/>
      <c r="I44" s="528"/>
      <c r="J44" s="52"/>
      <c r="M44" s="62"/>
      <c r="N44" s="62"/>
      <c r="O44" s="62"/>
      <c r="P44" s="62"/>
    </row>
    <row r="45" spans="3:10" ht="12.75">
      <c r="C45" s="50"/>
      <c r="D45" s="51"/>
      <c r="E45" s="20"/>
      <c r="F45" s="528"/>
      <c r="G45" s="528"/>
      <c r="H45" s="528"/>
      <c r="I45" s="528"/>
      <c r="J45" s="52"/>
    </row>
    <row r="46" spans="3:10" ht="12.75">
      <c r="C46" s="50"/>
      <c r="D46" s="51"/>
      <c r="E46" s="20"/>
      <c r="F46" s="528"/>
      <c r="G46" s="528"/>
      <c r="H46" s="528"/>
      <c r="I46" s="528"/>
      <c r="J46" s="52"/>
    </row>
    <row r="47" spans="3:10" ht="12.75">
      <c r="C47" s="50"/>
      <c r="D47" s="51"/>
      <c r="E47" s="20"/>
      <c r="F47" s="528"/>
      <c r="G47" s="528"/>
      <c r="H47" s="528"/>
      <c r="I47" s="528"/>
      <c r="J47" s="52"/>
    </row>
    <row r="48" spans="3:10" ht="12.75">
      <c r="C48" s="50"/>
      <c r="D48" s="51"/>
      <c r="E48" s="20"/>
      <c r="F48" s="528"/>
      <c r="G48" s="528"/>
      <c r="H48" s="528"/>
      <c r="I48" s="528"/>
      <c r="J48" s="52"/>
    </row>
    <row r="49" spans="3:10" ht="12.75">
      <c r="C49" s="50"/>
      <c r="D49" s="51"/>
      <c r="E49" s="20"/>
      <c r="F49" s="78"/>
      <c r="G49" s="78"/>
      <c r="H49" s="78"/>
      <c r="I49" s="78"/>
      <c r="J49" s="52"/>
    </row>
    <row r="50" spans="3:10" ht="12.75">
      <c r="C50" s="50"/>
      <c r="D50" s="51"/>
      <c r="E50" s="20"/>
      <c r="F50" s="20"/>
      <c r="G50" s="20"/>
      <c r="H50" s="20"/>
      <c r="I50" s="20"/>
      <c r="J50" s="20"/>
    </row>
    <row r="51" spans="3:10" ht="12.75">
      <c r="C51" s="50"/>
      <c r="D51" s="51"/>
      <c r="E51" s="20"/>
      <c r="F51" s="78"/>
      <c r="G51" s="78"/>
      <c r="H51" s="78"/>
      <c r="I51" s="78"/>
      <c r="J51" s="52"/>
    </row>
    <row r="52" spans="3:10" ht="12.75">
      <c r="C52" s="50"/>
      <c r="D52" s="51"/>
      <c r="E52" s="20"/>
      <c r="F52" s="20"/>
      <c r="G52" s="20"/>
      <c r="H52" s="20"/>
      <c r="I52" s="20"/>
      <c r="J52" s="52"/>
    </row>
    <row r="53" spans="3:10" ht="12.75">
      <c r="C53" s="50"/>
      <c r="D53" s="51"/>
      <c r="E53" s="20"/>
      <c r="F53" s="53"/>
      <c r="G53" s="53"/>
      <c r="H53" s="53"/>
      <c r="I53" s="53"/>
      <c r="J53" s="20"/>
    </row>
    <row r="54" spans="3:10" ht="12.75">
      <c r="C54" s="50"/>
      <c r="D54" s="51"/>
      <c r="E54" s="20"/>
      <c r="F54" s="20"/>
      <c r="G54" s="20"/>
      <c r="H54" s="20"/>
      <c r="I54" s="20"/>
      <c r="J54" s="20"/>
    </row>
    <row r="55" spans="3:10" ht="12.75">
      <c r="C55" s="50"/>
      <c r="D55" s="51"/>
      <c r="E55" s="20"/>
      <c r="F55" s="20"/>
      <c r="G55" s="20"/>
      <c r="H55" s="20"/>
      <c r="I55" s="20"/>
      <c r="J55" s="20"/>
    </row>
    <row r="56" spans="2:4" s="17" customFormat="1" ht="13.5" customHeight="1">
      <c r="B56" s="22"/>
      <c r="C56" s="23"/>
      <c r="D56" s="23"/>
    </row>
    <row r="60" ht="12.75" customHeight="1"/>
    <row r="61" spans="3:20" ht="12.75" customHeight="1">
      <c r="C61" s="13"/>
      <c r="D61" s="34"/>
      <c r="E61" s="34"/>
      <c r="F61" s="34"/>
      <c r="G61" s="34"/>
      <c r="H61" s="3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3:20" ht="12.75">
      <c r="C62" s="13"/>
      <c r="D62" s="15"/>
      <c r="E62" s="15"/>
      <c r="F62" s="15"/>
      <c r="G62" s="15"/>
      <c r="H62" s="15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3:20" ht="12.75" customHeight="1">
      <c r="C63" s="13"/>
      <c r="D63" s="34"/>
      <c r="E63" s="34"/>
      <c r="F63" s="3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3:4" ht="12.75">
      <c r="C64" s="14"/>
      <c r="D64" s="14"/>
    </row>
    <row r="65" spans="3:4" ht="12.75">
      <c r="C65" s="14"/>
      <c r="D65" s="14"/>
    </row>
    <row r="66" spans="3:4" ht="12.75" customHeight="1">
      <c r="C66" s="14"/>
      <c r="D66" s="14"/>
    </row>
    <row r="67" spans="3:4" ht="12.75">
      <c r="C67" s="14"/>
      <c r="D67" s="14"/>
    </row>
    <row r="69" ht="12.75">
      <c r="B69" s="16"/>
    </row>
  </sheetData>
  <sheetProtection password="CC63" sheet="1" objects="1" scenarios="1"/>
  <mergeCells count="16">
    <mergeCell ref="B6:B10"/>
    <mergeCell ref="C6:C10"/>
    <mergeCell ref="D6:S6"/>
    <mergeCell ref="D7:D10"/>
    <mergeCell ref="E7:S7"/>
    <mergeCell ref="E8:S8"/>
    <mergeCell ref="E9:L9"/>
    <mergeCell ref="M9:S9"/>
    <mergeCell ref="E4:F4"/>
    <mergeCell ref="G4:H4"/>
    <mergeCell ref="F47:I47"/>
    <mergeCell ref="F48:I48"/>
    <mergeCell ref="F43:I43"/>
    <mergeCell ref="F44:I44"/>
    <mergeCell ref="F45:I45"/>
    <mergeCell ref="F46:I46"/>
  </mergeCells>
  <dataValidations count="1">
    <dataValidation type="whole" operator="greaterThan" allowBlank="1" showInputMessage="1" showErrorMessage="1" errorTitle="Внимание!" error="Вводятся только целые числовые значения больше 0." sqref="E40:S40">
      <formula1>0</formula1>
    </dataValidation>
  </dataValidations>
  <printOptions horizontalCentered="1"/>
  <pageMargins left="0.1968503937007874" right="0" top="0.1968503937007874" bottom="0.1968503937007874" header="0.11811023622047245" footer="0.11811023622047245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B1:Z70"/>
  <sheetViews>
    <sheetView zoomScale="75" zoomScaleNormal="75" zoomScalePageLayoutView="0" workbookViewId="0" topLeftCell="A4">
      <selection activeCell="X25" sqref="X25"/>
    </sheetView>
  </sheetViews>
  <sheetFormatPr defaultColWidth="9.00390625" defaultRowHeight="12.75"/>
  <cols>
    <col min="1" max="1" width="2.75390625" style="1" customWidth="1"/>
    <col min="2" max="2" width="2.875" style="1" customWidth="1"/>
    <col min="3" max="3" width="39.25390625" style="1" customWidth="1"/>
    <col min="4" max="4" width="12.75390625" style="1" customWidth="1"/>
    <col min="5" max="5" width="9.125" style="1" customWidth="1"/>
    <col min="6" max="6" width="10.125" style="1" customWidth="1"/>
    <col min="7" max="7" width="9.125" style="1" customWidth="1"/>
    <col min="8" max="8" width="11.125" style="1" bestFit="1" customWidth="1"/>
    <col min="9" max="9" width="9.125" style="1" customWidth="1"/>
    <col min="10" max="10" width="12.25390625" style="1" customWidth="1"/>
    <col min="11" max="12" width="11.375" style="1" customWidth="1"/>
    <col min="13" max="13" width="11.875" style="1" customWidth="1"/>
    <col min="14" max="14" width="11.625" style="1" customWidth="1"/>
    <col min="15" max="15" width="10.875" style="1" customWidth="1"/>
    <col min="16" max="22" width="9.125" style="1" customWidth="1"/>
    <col min="23" max="23" width="11.25390625" style="1" customWidth="1"/>
    <col min="24" max="24" width="10.75390625" style="1" customWidth="1"/>
    <col min="25" max="25" width="11.25390625" style="1" customWidth="1"/>
    <col min="26" max="16384" width="9.125" style="1" customWidth="1"/>
  </cols>
  <sheetData>
    <row r="1" spans="4:13" ht="15">
      <c r="D1" s="467" t="s">
        <v>87</v>
      </c>
      <c r="E1" s="468"/>
      <c r="F1" s="468"/>
      <c r="G1" s="468"/>
      <c r="H1" s="468"/>
      <c r="I1" s="468"/>
      <c r="J1" s="468"/>
      <c r="K1" s="17"/>
      <c r="L1" s="17"/>
      <c r="M1" s="17"/>
    </row>
    <row r="2" spans="2:4" ht="6" customHeight="1">
      <c r="B2" s="2"/>
      <c r="C2" s="3"/>
      <c r="D2" s="3"/>
    </row>
    <row r="3" spans="2:9" ht="12.75">
      <c r="B3" s="24"/>
      <c r="C3" s="24"/>
      <c r="D3" s="469" t="e">
        <f>'Р.II.Услуги_пожилые'!D4</f>
        <v>#REF!</v>
      </c>
      <c r="E3" s="569" t="e">
        <f>'Р.II.Услуги_семьи с детьми'!E4:F4</f>
        <v>#REF!</v>
      </c>
      <c r="F3" s="569"/>
      <c r="G3" s="569" t="e">
        <f>'Р.II.Услуги_семьи с детьми'!G4:H4</f>
        <v>#REF!</v>
      </c>
      <c r="H3" s="569"/>
      <c r="I3" s="41"/>
    </row>
    <row r="4" spans="2:9" ht="13.5" thickBot="1">
      <c r="B4" s="24"/>
      <c r="C4" s="24"/>
      <c r="D4" s="32"/>
      <c r="E4" s="33"/>
      <c r="F4" s="33"/>
      <c r="G4" s="33"/>
      <c r="H4" s="33"/>
      <c r="I4" s="33"/>
    </row>
    <row r="5" spans="2:25" ht="15.75" thickBot="1">
      <c r="B5" s="578" t="s">
        <v>106</v>
      </c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79"/>
      <c r="P5" s="579"/>
      <c r="Q5" s="579"/>
      <c r="R5" s="579"/>
      <c r="S5" s="579"/>
      <c r="T5" s="579"/>
      <c r="U5" s="579"/>
      <c r="V5" s="579"/>
      <c r="W5" s="579"/>
      <c r="X5" s="579"/>
      <c r="Y5" s="580"/>
    </row>
    <row r="6" spans="2:25" ht="23.25" customHeight="1" thickBot="1">
      <c r="B6" s="554"/>
      <c r="C6" s="555"/>
      <c r="D6" s="570" t="s">
        <v>101</v>
      </c>
      <c r="E6" s="571"/>
      <c r="F6" s="571"/>
      <c r="G6" s="571"/>
      <c r="H6" s="571"/>
      <c r="I6" s="571"/>
      <c r="J6" s="571"/>
      <c r="K6" s="571"/>
      <c r="L6" s="571"/>
      <c r="M6" s="571"/>
      <c r="N6" s="572"/>
      <c r="O6" s="570" t="s">
        <v>102</v>
      </c>
      <c r="P6" s="571"/>
      <c r="Q6" s="571"/>
      <c r="R6" s="571"/>
      <c r="S6" s="571"/>
      <c r="T6" s="571"/>
      <c r="U6" s="571"/>
      <c r="V6" s="571"/>
      <c r="W6" s="571"/>
      <c r="X6" s="571"/>
      <c r="Y6" s="572"/>
    </row>
    <row r="7" spans="2:25" ht="27.75" customHeight="1">
      <c r="B7" s="556"/>
      <c r="C7" s="557"/>
      <c r="D7" s="560" t="s">
        <v>86</v>
      </c>
      <c r="E7" s="561"/>
      <c r="F7" s="561"/>
      <c r="G7" s="562"/>
      <c r="H7" s="576" t="s">
        <v>54</v>
      </c>
      <c r="I7" s="574"/>
      <c r="J7" s="574"/>
      <c r="K7" s="575"/>
      <c r="L7" s="581" t="s">
        <v>126</v>
      </c>
      <c r="M7" s="582"/>
      <c r="N7" s="583"/>
      <c r="O7" s="560" t="s">
        <v>86</v>
      </c>
      <c r="P7" s="561"/>
      <c r="Q7" s="561"/>
      <c r="R7" s="577"/>
      <c r="S7" s="576" t="s">
        <v>54</v>
      </c>
      <c r="T7" s="574"/>
      <c r="U7" s="574"/>
      <c r="V7" s="575"/>
      <c r="W7" s="573" t="s">
        <v>125</v>
      </c>
      <c r="X7" s="574"/>
      <c r="Y7" s="575"/>
    </row>
    <row r="8" spans="2:25" ht="15.75" customHeight="1">
      <c r="B8" s="556"/>
      <c r="C8" s="557"/>
      <c r="D8" s="565" t="s">
        <v>16</v>
      </c>
      <c r="E8" s="552" t="s">
        <v>39</v>
      </c>
      <c r="F8" s="552"/>
      <c r="G8" s="553"/>
      <c r="H8" s="539" t="s">
        <v>16</v>
      </c>
      <c r="I8" s="552" t="s">
        <v>39</v>
      </c>
      <c r="J8" s="552"/>
      <c r="K8" s="553"/>
      <c r="L8" s="584" t="s">
        <v>16</v>
      </c>
      <c r="M8" s="586" t="s">
        <v>39</v>
      </c>
      <c r="N8" s="587"/>
      <c r="O8" s="565" t="s">
        <v>16</v>
      </c>
      <c r="P8" s="552" t="s">
        <v>39</v>
      </c>
      <c r="Q8" s="552"/>
      <c r="R8" s="595"/>
      <c r="S8" s="539" t="s">
        <v>16</v>
      </c>
      <c r="T8" s="552" t="s">
        <v>39</v>
      </c>
      <c r="U8" s="552"/>
      <c r="V8" s="553"/>
      <c r="W8" s="584" t="s">
        <v>16</v>
      </c>
      <c r="X8" s="586" t="s">
        <v>39</v>
      </c>
      <c r="Y8" s="587"/>
    </row>
    <row r="9" spans="2:25" ht="55.5" customHeight="1" thickBot="1">
      <c r="B9" s="558"/>
      <c r="C9" s="559"/>
      <c r="D9" s="566"/>
      <c r="E9" s="175" t="s">
        <v>66</v>
      </c>
      <c r="F9" s="175" t="s">
        <v>70</v>
      </c>
      <c r="G9" s="176" t="s">
        <v>68</v>
      </c>
      <c r="H9" s="540"/>
      <c r="I9" s="175" t="s">
        <v>66</v>
      </c>
      <c r="J9" s="175" t="s">
        <v>67</v>
      </c>
      <c r="K9" s="176" t="s">
        <v>68</v>
      </c>
      <c r="L9" s="585"/>
      <c r="M9" s="175" t="s">
        <v>66</v>
      </c>
      <c r="N9" s="176" t="s">
        <v>67</v>
      </c>
      <c r="O9" s="566"/>
      <c r="P9" s="175" t="s">
        <v>66</v>
      </c>
      <c r="Q9" s="175" t="s">
        <v>70</v>
      </c>
      <c r="R9" s="190" t="s">
        <v>68</v>
      </c>
      <c r="S9" s="540"/>
      <c r="T9" s="175" t="s">
        <v>66</v>
      </c>
      <c r="U9" s="175" t="s">
        <v>70</v>
      </c>
      <c r="V9" s="176" t="s">
        <v>68</v>
      </c>
      <c r="W9" s="585"/>
      <c r="X9" s="175" t="s">
        <v>66</v>
      </c>
      <c r="Y9" s="176" t="s">
        <v>70</v>
      </c>
    </row>
    <row r="10" spans="2:25" ht="13.5" thickBot="1">
      <c r="B10" s="550" t="s">
        <v>40</v>
      </c>
      <c r="C10" s="551"/>
      <c r="D10" s="84">
        <v>1</v>
      </c>
      <c r="E10" s="102">
        <v>2</v>
      </c>
      <c r="F10" s="102">
        <v>3</v>
      </c>
      <c r="G10" s="103">
        <v>4</v>
      </c>
      <c r="H10" s="84">
        <v>5</v>
      </c>
      <c r="I10" s="102">
        <v>6</v>
      </c>
      <c r="J10" s="102">
        <v>7</v>
      </c>
      <c r="K10" s="103">
        <v>8</v>
      </c>
      <c r="L10" s="106">
        <v>9</v>
      </c>
      <c r="M10" s="102">
        <v>10</v>
      </c>
      <c r="N10" s="185">
        <v>11</v>
      </c>
      <c r="O10" s="84">
        <v>12</v>
      </c>
      <c r="P10" s="177">
        <v>13</v>
      </c>
      <c r="Q10" s="102">
        <v>14</v>
      </c>
      <c r="R10" s="191">
        <v>15</v>
      </c>
      <c r="S10" s="84">
        <v>16</v>
      </c>
      <c r="T10" s="177">
        <v>17</v>
      </c>
      <c r="U10" s="102">
        <v>18</v>
      </c>
      <c r="V10" s="185">
        <v>19</v>
      </c>
      <c r="W10" s="106">
        <v>20</v>
      </c>
      <c r="X10" s="177">
        <v>21</v>
      </c>
      <c r="Y10" s="103">
        <v>22</v>
      </c>
    </row>
    <row r="11" spans="2:25" ht="22.5" customHeight="1" thickBot="1">
      <c r="B11" s="596" t="s">
        <v>129</v>
      </c>
      <c r="C11" s="597"/>
      <c r="D11" s="597"/>
      <c r="E11" s="597"/>
      <c r="F11" s="597"/>
      <c r="G11" s="597"/>
      <c r="H11" s="597"/>
      <c r="I11" s="597"/>
      <c r="J11" s="597"/>
      <c r="K11" s="597"/>
      <c r="L11" s="597"/>
      <c r="M11" s="597"/>
      <c r="N11" s="597"/>
      <c r="O11" s="597"/>
      <c r="P11" s="597"/>
      <c r="Q11" s="597"/>
      <c r="R11" s="597"/>
      <c r="S11" s="597"/>
      <c r="T11" s="597"/>
      <c r="U11" s="597"/>
      <c r="V11" s="597"/>
      <c r="W11" s="597"/>
      <c r="X11" s="597"/>
      <c r="Y11" s="598"/>
    </row>
    <row r="12" spans="2:25" ht="12.75">
      <c r="B12" s="416">
        <v>1</v>
      </c>
      <c r="C12" s="417" t="s">
        <v>53</v>
      </c>
      <c r="D12" s="327">
        <v>669</v>
      </c>
      <c r="E12" s="259">
        <v>398</v>
      </c>
      <c r="F12" s="259">
        <v>70</v>
      </c>
      <c r="G12" s="66">
        <f aca="true" t="shared" si="0" ref="G12:G17">D12-E12-F12</f>
        <v>201</v>
      </c>
      <c r="H12" s="67">
        <f>'Р.II.Услуги_пожилые'!F$13+'Р.II.Услуги_пожилые'!F$40</f>
        <v>93332</v>
      </c>
      <c r="I12" s="259">
        <v>40601</v>
      </c>
      <c r="J12" s="259">
        <v>12296</v>
      </c>
      <c r="K12" s="73">
        <f>H12-I12-J12</f>
        <v>40435</v>
      </c>
      <c r="L12" s="337">
        <v>1769431.36</v>
      </c>
      <c r="M12" s="338">
        <v>1598055.69</v>
      </c>
      <c r="N12" s="356">
        <f aca="true" t="shared" si="1" ref="N12:N17">L12-M12</f>
        <v>171375.67000000016</v>
      </c>
      <c r="O12" s="261">
        <v>413</v>
      </c>
      <c r="P12" s="259">
        <v>251</v>
      </c>
      <c r="Q12" s="259">
        <v>72</v>
      </c>
      <c r="R12" s="66">
        <f aca="true" t="shared" si="2" ref="R12:R17">O12-P12-Q12</f>
        <v>90</v>
      </c>
      <c r="S12" s="67">
        <f>'Р.II.Услуги_пожилые'!G$13+'Р.II.Услуги_пожилые'!G$40</f>
        <v>48007</v>
      </c>
      <c r="T12" s="259">
        <v>24382</v>
      </c>
      <c r="U12" s="259">
        <v>6375</v>
      </c>
      <c r="V12" s="253">
        <f>S12-T12-U12</f>
        <v>17250</v>
      </c>
      <c r="W12" s="344">
        <v>1073035.72</v>
      </c>
      <c r="X12" s="338">
        <v>978973.48</v>
      </c>
      <c r="Y12" s="356">
        <f aca="true" t="shared" si="3" ref="Y12:Y17">W12-X12</f>
        <v>94062.23999999999</v>
      </c>
    </row>
    <row r="13" spans="2:25" ht="12.75">
      <c r="B13" s="74">
        <v>2</v>
      </c>
      <c r="C13" s="35" t="s">
        <v>47</v>
      </c>
      <c r="D13" s="327">
        <v>576</v>
      </c>
      <c r="E13" s="260">
        <v>328</v>
      </c>
      <c r="F13" s="260">
        <v>66</v>
      </c>
      <c r="G13" s="68">
        <f t="shared" si="0"/>
        <v>182</v>
      </c>
      <c r="H13" s="69">
        <f>'Р.II.Услуги_пожилые'!$H$13+'Р.II.Услуги_пожилые'!$H$40</f>
        <v>39151</v>
      </c>
      <c r="I13" s="260">
        <v>19589</v>
      </c>
      <c r="J13" s="260">
        <v>4509</v>
      </c>
      <c r="K13" s="75">
        <f>H13-I13-J13</f>
        <v>15053</v>
      </c>
      <c r="L13" s="337">
        <v>418828.19</v>
      </c>
      <c r="M13" s="339">
        <v>375794.48</v>
      </c>
      <c r="N13" s="357">
        <f t="shared" si="1"/>
        <v>43033.71000000002</v>
      </c>
      <c r="O13" s="262">
        <v>314</v>
      </c>
      <c r="P13" s="260">
        <v>195</v>
      </c>
      <c r="Q13" s="260">
        <v>37</v>
      </c>
      <c r="R13" s="68">
        <f t="shared" si="2"/>
        <v>82</v>
      </c>
      <c r="S13" s="69">
        <f>'Р.II.Услуги_пожилые'!$I$13+'Р.II.Услуги_пожилые'!$I$40</f>
        <v>21830</v>
      </c>
      <c r="T13" s="260">
        <v>12272</v>
      </c>
      <c r="U13" s="260">
        <v>3011</v>
      </c>
      <c r="V13" s="254">
        <f>S13-T13-U13</f>
        <v>6547</v>
      </c>
      <c r="W13" s="345">
        <v>267789.99</v>
      </c>
      <c r="X13" s="339">
        <v>237035.46</v>
      </c>
      <c r="Y13" s="357">
        <f t="shared" si="3"/>
        <v>30754.53</v>
      </c>
    </row>
    <row r="14" spans="2:25" ht="12.75">
      <c r="B14" s="74">
        <v>3</v>
      </c>
      <c r="C14" s="35" t="s">
        <v>48</v>
      </c>
      <c r="D14" s="327">
        <v>407</v>
      </c>
      <c r="E14" s="260">
        <v>177</v>
      </c>
      <c r="F14" s="260">
        <v>63</v>
      </c>
      <c r="G14" s="68">
        <f t="shared" si="0"/>
        <v>167</v>
      </c>
      <c r="H14" s="69">
        <f>'Р.II.Услуги_пожилые'!N$13+'Р.II.Услуги_пожилые'!N$40</f>
        <v>21991</v>
      </c>
      <c r="I14" s="260">
        <v>3563</v>
      </c>
      <c r="J14" s="260">
        <v>3686</v>
      </c>
      <c r="K14" s="75">
        <f>H14-I14-J14</f>
        <v>14742</v>
      </c>
      <c r="L14" s="337">
        <v>112726.1</v>
      </c>
      <c r="M14" s="339">
        <v>89298.67</v>
      </c>
      <c r="N14" s="357">
        <f t="shared" si="1"/>
        <v>23427.430000000008</v>
      </c>
      <c r="O14" s="262">
        <v>212</v>
      </c>
      <c r="P14" s="260">
        <v>96</v>
      </c>
      <c r="Q14" s="260">
        <v>35</v>
      </c>
      <c r="R14" s="68">
        <f t="shared" si="2"/>
        <v>81</v>
      </c>
      <c r="S14" s="69">
        <f>'Р.II.Услуги_пожилые'!O$13+'Р.II.Услуги_пожилые'!O$40</f>
        <v>10204</v>
      </c>
      <c r="T14" s="260">
        <v>2260</v>
      </c>
      <c r="U14" s="260">
        <v>1730</v>
      </c>
      <c r="V14" s="255">
        <f>S14-T14-U14</f>
        <v>6214</v>
      </c>
      <c r="W14" s="345">
        <v>70524.57</v>
      </c>
      <c r="X14" s="339">
        <v>56432.54</v>
      </c>
      <c r="Y14" s="357">
        <f t="shared" si="3"/>
        <v>14092.030000000006</v>
      </c>
    </row>
    <row r="15" spans="2:25" ht="12.75">
      <c r="B15" s="74">
        <v>4</v>
      </c>
      <c r="C15" s="35" t="s">
        <v>51</v>
      </c>
      <c r="D15" s="327">
        <v>220</v>
      </c>
      <c r="E15" s="260">
        <v>66</v>
      </c>
      <c r="F15" s="260">
        <v>23</v>
      </c>
      <c r="G15" s="68">
        <f t="shared" si="0"/>
        <v>131</v>
      </c>
      <c r="H15" s="69">
        <f>'Р.II.Услуги_пожилые'!$P$13+'Р.II.Услуги_пожилые'!$P$40</f>
        <v>4235</v>
      </c>
      <c r="I15" s="280">
        <v>888</v>
      </c>
      <c r="J15" s="260">
        <v>534</v>
      </c>
      <c r="K15" s="75">
        <f>H15-I15-J15</f>
        <v>2813</v>
      </c>
      <c r="L15" s="337">
        <v>31762.67</v>
      </c>
      <c r="M15" s="339">
        <v>26102.62</v>
      </c>
      <c r="N15" s="357">
        <f t="shared" si="1"/>
        <v>5660.049999999999</v>
      </c>
      <c r="O15" s="262">
        <v>109</v>
      </c>
      <c r="P15" s="260">
        <v>38</v>
      </c>
      <c r="Q15" s="260">
        <v>19</v>
      </c>
      <c r="R15" s="68">
        <f t="shared" si="2"/>
        <v>52</v>
      </c>
      <c r="S15" s="69">
        <f>'Р.II.Услуги_пожилые'!$Q$13+'Р.II.Услуги_пожилые'!$Q$40</f>
        <v>2288</v>
      </c>
      <c r="T15" s="260">
        <v>541</v>
      </c>
      <c r="U15" s="260">
        <v>402</v>
      </c>
      <c r="V15" s="255">
        <f>S15-T15-U15</f>
        <v>1345</v>
      </c>
      <c r="W15" s="345">
        <v>20921.47</v>
      </c>
      <c r="X15" s="339">
        <v>17400.76</v>
      </c>
      <c r="Y15" s="357">
        <f t="shared" si="3"/>
        <v>3520.7100000000028</v>
      </c>
    </row>
    <row r="16" spans="2:25" ht="27.75" customHeight="1">
      <c r="B16" s="74">
        <v>5</v>
      </c>
      <c r="C16" s="35" t="s">
        <v>50</v>
      </c>
      <c r="D16" s="415">
        <v>8</v>
      </c>
      <c r="E16" s="260">
        <v>4</v>
      </c>
      <c r="F16" s="260">
        <v>1</v>
      </c>
      <c r="G16" s="68">
        <f t="shared" si="0"/>
        <v>3</v>
      </c>
      <c r="H16" s="69">
        <f>'Р.II.Услуги_пожилые'!R$13+'Р.II.Услуги_пожилые'!R$40</f>
        <v>16</v>
      </c>
      <c r="I16" s="260">
        <v>7</v>
      </c>
      <c r="J16" s="260">
        <v>2</v>
      </c>
      <c r="K16" s="75">
        <f>H16-I16-J16</f>
        <v>7</v>
      </c>
      <c r="L16" s="337">
        <v>609.35</v>
      </c>
      <c r="M16" s="339">
        <v>595.67</v>
      </c>
      <c r="N16" s="357">
        <f t="shared" si="1"/>
        <v>13.680000000000064</v>
      </c>
      <c r="O16" s="262">
        <v>8</v>
      </c>
      <c r="P16" s="260">
        <v>4</v>
      </c>
      <c r="Q16" s="260">
        <v>1</v>
      </c>
      <c r="R16" s="68">
        <f t="shared" si="2"/>
        <v>3</v>
      </c>
      <c r="S16" s="69">
        <f>'Р.II.Услуги_пожилые'!S$13+'Р.II.Услуги_пожилые'!S$40</f>
        <v>16</v>
      </c>
      <c r="T16" s="260">
        <v>7</v>
      </c>
      <c r="U16" s="260">
        <v>2</v>
      </c>
      <c r="V16" s="254">
        <f>S16-T16-U16</f>
        <v>7</v>
      </c>
      <c r="W16" s="345">
        <v>609.35</v>
      </c>
      <c r="X16" s="339">
        <v>595.67</v>
      </c>
      <c r="Y16" s="357">
        <f t="shared" si="3"/>
        <v>13.680000000000064</v>
      </c>
    </row>
    <row r="17" spans="2:25" ht="13.5" thickBot="1">
      <c r="B17" s="418"/>
      <c r="C17" s="419" t="s">
        <v>16</v>
      </c>
      <c r="D17" s="463" t="e">
        <f>#REF!</f>
        <v>#REF!</v>
      </c>
      <c r="E17" s="324">
        <v>408</v>
      </c>
      <c r="F17" s="263">
        <v>74</v>
      </c>
      <c r="G17" s="70" t="e">
        <f t="shared" si="0"/>
        <v>#REF!</v>
      </c>
      <c r="H17" s="69">
        <f>I17+J17+K17</f>
        <v>158725</v>
      </c>
      <c r="I17" s="72">
        <f>SUM(I12:I16)</f>
        <v>64648</v>
      </c>
      <c r="J17" s="72">
        <f>SUM(J12:J16)</f>
        <v>21027</v>
      </c>
      <c r="K17" s="72">
        <f>SUM(K12:K16)</f>
        <v>73050</v>
      </c>
      <c r="L17" s="364">
        <f>SUM(L12:L16)</f>
        <v>2333357.6700000004</v>
      </c>
      <c r="M17" s="363">
        <f>SUM(M12:M16)</f>
        <v>2089847.13</v>
      </c>
      <c r="N17" s="355">
        <f t="shared" si="1"/>
        <v>243510.5400000005</v>
      </c>
      <c r="O17" s="420" t="e">
        <f>#REF!</f>
        <v>#REF!</v>
      </c>
      <c r="P17" s="263">
        <v>251</v>
      </c>
      <c r="Q17" s="263">
        <v>72</v>
      </c>
      <c r="R17" s="70" t="e">
        <f t="shared" si="2"/>
        <v>#REF!</v>
      </c>
      <c r="S17" s="71">
        <f>T17+U17+V17</f>
        <v>82345</v>
      </c>
      <c r="T17" s="252">
        <f>SUM(T12:T16)</f>
        <v>39462</v>
      </c>
      <c r="U17" s="252">
        <f>SUM(U12:U16)</f>
        <v>11520</v>
      </c>
      <c r="V17" s="256">
        <f>SUM(V12:V16)</f>
        <v>31363</v>
      </c>
      <c r="W17" s="358">
        <f>SUM(W12:W16)</f>
        <v>1432881.1</v>
      </c>
      <c r="X17" s="359">
        <f>SUM(X12:X16)</f>
        <v>1290437.91</v>
      </c>
      <c r="Y17" s="360">
        <f t="shared" si="3"/>
        <v>142443.19000000018</v>
      </c>
    </row>
    <row r="18" spans="2:25" ht="18.75" customHeight="1" thickBot="1">
      <c r="B18" s="599" t="s">
        <v>128</v>
      </c>
      <c r="C18" s="600"/>
      <c r="D18" s="600"/>
      <c r="E18" s="600"/>
      <c r="F18" s="600"/>
      <c r="G18" s="600"/>
      <c r="H18" s="600"/>
      <c r="I18" s="600"/>
      <c r="J18" s="600"/>
      <c r="K18" s="600"/>
      <c r="L18" s="600"/>
      <c r="M18" s="600"/>
      <c r="N18" s="600"/>
      <c r="O18" s="600"/>
      <c r="P18" s="600"/>
      <c r="Q18" s="600"/>
      <c r="R18" s="600"/>
      <c r="S18" s="600"/>
      <c r="T18" s="600"/>
      <c r="U18" s="600"/>
      <c r="V18" s="600"/>
      <c r="W18" s="600"/>
      <c r="X18" s="600"/>
      <c r="Y18" s="601"/>
    </row>
    <row r="19" spans="2:25" ht="12.75">
      <c r="B19" s="178">
        <v>6</v>
      </c>
      <c r="C19" s="187" t="s">
        <v>53</v>
      </c>
      <c r="D19" s="261">
        <v>77</v>
      </c>
      <c r="E19" s="259">
        <v>17</v>
      </c>
      <c r="F19" s="259">
        <v>7</v>
      </c>
      <c r="G19" s="66">
        <f>D19-E19-F19</f>
        <v>53</v>
      </c>
      <c r="H19" s="67">
        <f>'Р.II.Услуги_пожилые'!F$14+'Р.II.Услуги_пожилые'!F$15+'Р.II.Услуги_пожилые'!F$18+'Р.II.Услуги_пожилые'!F$24+'Р.II.Услуги_пожилые'!F36</f>
        <v>7708</v>
      </c>
      <c r="I19" s="259">
        <v>192</v>
      </c>
      <c r="J19" s="259">
        <v>540</v>
      </c>
      <c r="K19" s="73">
        <f aca="true" t="shared" si="4" ref="K19:K25">H19-I19-J19</f>
        <v>6976</v>
      </c>
      <c r="L19" s="257"/>
      <c r="M19" s="234"/>
      <c r="N19" s="264"/>
      <c r="O19" s="261">
        <v>23</v>
      </c>
      <c r="P19" s="259">
        <v>4</v>
      </c>
      <c r="Q19" s="259">
        <v>3</v>
      </c>
      <c r="R19" s="73">
        <f>O19-P19-Q19</f>
        <v>16</v>
      </c>
      <c r="S19" s="67">
        <f>'Р.II.Услуги_пожилые'!G$14+'Р.II.Услуги_пожилые'!G$15+'Р.II.Услуги_пожилые'!G$18+'Р.II.Услуги_пожилые'!G$24+'Р.II.Услуги_пожилые'!G$36</f>
        <v>2109</v>
      </c>
      <c r="T19" s="259">
        <v>58</v>
      </c>
      <c r="U19" s="259">
        <v>30</v>
      </c>
      <c r="V19" s="66">
        <f aca="true" t="shared" si="5" ref="V19:V25">S19-T19-U19</f>
        <v>2021</v>
      </c>
      <c r="W19" s="277"/>
      <c r="X19" s="234"/>
      <c r="Y19" s="249"/>
    </row>
    <row r="20" spans="2:25" ht="12.75">
      <c r="B20" s="74">
        <v>7</v>
      </c>
      <c r="C20" s="37" t="s">
        <v>47</v>
      </c>
      <c r="D20" s="262">
        <v>63</v>
      </c>
      <c r="E20" s="260">
        <v>11</v>
      </c>
      <c r="F20" s="260">
        <v>7</v>
      </c>
      <c r="G20" s="68">
        <f aca="true" t="shared" si="6" ref="G20:G26">D20-E20-F20</f>
        <v>45</v>
      </c>
      <c r="H20" s="69">
        <f>'Р.II.Услуги_пожилые'!H$14+'Р.II.Услуги_пожилые'!H$15+'Р.II.Услуги_пожилые'!H$18+'Р.II.Услуги_пожилые'!H$24+'Р.II.Услуги_пожилые'!H36</f>
        <v>2774</v>
      </c>
      <c r="I20" s="260">
        <v>138</v>
      </c>
      <c r="J20" s="260">
        <v>254</v>
      </c>
      <c r="K20" s="75">
        <f t="shared" si="4"/>
        <v>2382</v>
      </c>
      <c r="L20" s="258"/>
      <c r="M20" s="199"/>
      <c r="N20" s="265"/>
      <c r="O20" s="262">
        <v>18</v>
      </c>
      <c r="P20" s="260">
        <v>7</v>
      </c>
      <c r="Q20" s="260">
        <v>3</v>
      </c>
      <c r="R20" s="75">
        <f aca="true" t="shared" si="7" ref="R20:R25">O20-P20-Q20</f>
        <v>8</v>
      </c>
      <c r="S20" s="69">
        <f>'Р.II.Услуги_пожилые'!I$14+'Р.II.Услуги_пожилые'!I$15+'Р.II.Услуги_пожилые'!I$18+'Р.II.Услуги_пожилые'!I$24+'Р.II.Услуги_пожилые'!I$36</f>
        <v>864</v>
      </c>
      <c r="T20" s="260">
        <v>46</v>
      </c>
      <c r="U20" s="260">
        <v>19</v>
      </c>
      <c r="V20" s="68">
        <f t="shared" si="5"/>
        <v>799</v>
      </c>
      <c r="W20" s="278"/>
      <c r="X20" s="199"/>
      <c r="Y20" s="200"/>
    </row>
    <row r="21" spans="2:25" ht="12.75">
      <c r="B21" s="74">
        <v>8</v>
      </c>
      <c r="C21" s="37" t="s">
        <v>49</v>
      </c>
      <c r="D21" s="262">
        <v>61</v>
      </c>
      <c r="E21" s="260">
        <v>8</v>
      </c>
      <c r="F21" s="260">
        <v>7</v>
      </c>
      <c r="G21" s="68">
        <f t="shared" si="6"/>
        <v>46</v>
      </c>
      <c r="H21" s="69">
        <f>'Р.II.Услуги_пожилые'!J$14+'Р.II.Услуги_пожилые'!J$15+'Р.II.Услуги_пожилые'!J$18+'Р.II.Услуги_пожилые'!J$24+'Р.II.Услуги_пожилые'!J$36</f>
        <v>2163</v>
      </c>
      <c r="I21" s="260">
        <v>61</v>
      </c>
      <c r="J21" s="260">
        <v>166</v>
      </c>
      <c r="K21" s="75">
        <f t="shared" si="4"/>
        <v>1936</v>
      </c>
      <c r="L21" s="258"/>
      <c r="M21" s="199"/>
      <c r="N21" s="265"/>
      <c r="O21" s="262">
        <v>14</v>
      </c>
      <c r="P21" s="260">
        <v>3</v>
      </c>
      <c r="Q21" s="260">
        <v>3</v>
      </c>
      <c r="R21" s="75">
        <f t="shared" si="7"/>
        <v>8</v>
      </c>
      <c r="S21" s="69">
        <f>'Р.II.Услуги_пожилые'!K$14+'Р.II.Услуги_пожилые'!K$15+'Р.II.Услуги_пожилые'!K$18+'Р.II.Услуги_пожилые'!K$24+'Р.II.Услуги_пожилые'!K$36</f>
        <v>678</v>
      </c>
      <c r="T21" s="260">
        <v>5</v>
      </c>
      <c r="U21" s="260">
        <v>10</v>
      </c>
      <c r="V21" s="68">
        <f t="shared" si="5"/>
        <v>663</v>
      </c>
      <c r="W21" s="278"/>
      <c r="X21" s="199"/>
      <c r="Y21" s="200"/>
    </row>
    <row r="22" spans="2:25" ht="12.75">
      <c r="B22" s="74">
        <v>9</v>
      </c>
      <c r="C22" s="37" t="s">
        <v>52</v>
      </c>
      <c r="D22" s="262">
        <v>50</v>
      </c>
      <c r="E22" s="260">
        <v>3</v>
      </c>
      <c r="F22" s="260">
        <v>7</v>
      </c>
      <c r="G22" s="68">
        <f t="shared" si="6"/>
        <v>40</v>
      </c>
      <c r="H22" s="69">
        <f>'Р.II.Услуги_пожилые'!L$14+'Р.II.Услуги_пожилые'!L$15+'Р.II.Услуги_пожилые'!L$18+'Р.II.Услуги_пожилые'!L$24+'Р.II.Услуги_пожилые'!L36</f>
        <v>774</v>
      </c>
      <c r="I22" s="260">
        <v>21</v>
      </c>
      <c r="J22" s="260">
        <v>69</v>
      </c>
      <c r="K22" s="75">
        <f t="shared" si="4"/>
        <v>684</v>
      </c>
      <c r="L22" s="258"/>
      <c r="M22" s="199"/>
      <c r="N22" s="265"/>
      <c r="O22" s="262">
        <v>11</v>
      </c>
      <c r="P22" s="260">
        <v>1</v>
      </c>
      <c r="Q22" s="260">
        <v>2</v>
      </c>
      <c r="R22" s="75">
        <f t="shared" si="7"/>
        <v>8</v>
      </c>
      <c r="S22" s="69">
        <f>'Р.II.Услуги_пожилые'!M$14+'Р.II.Услуги_пожилые'!M$15+'Р.II.Услуги_пожилые'!M$18+'Р.II.Услуги_пожилые'!M$24+'Р.II.Услуги_пожилые'!M$36</f>
        <v>243</v>
      </c>
      <c r="T22" s="260">
        <v>2</v>
      </c>
      <c r="U22" s="260">
        <v>4</v>
      </c>
      <c r="V22" s="68">
        <f t="shared" si="5"/>
        <v>237</v>
      </c>
      <c r="W22" s="278"/>
      <c r="X22" s="199"/>
      <c r="Y22" s="200"/>
    </row>
    <row r="23" spans="2:25" ht="12.75">
      <c r="B23" s="74">
        <v>10</v>
      </c>
      <c r="C23" s="37" t="s">
        <v>48</v>
      </c>
      <c r="D23" s="262">
        <v>44</v>
      </c>
      <c r="E23" s="260"/>
      <c r="F23" s="260">
        <v>7</v>
      </c>
      <c r="G23" s="68">
        <f t="shared" si="6"/>
        <v>37</v>
      </c>
      <c r="H23" s="69">
        <f>'Р.II.Услуги_пожилые'!N$14+'Р.II.Услуги_пожилые'!N$15+'Р.II.Услуги_пожилые'!N$18+'Р.II.Услуги_пожилые'!N$24+'Р.II.Услуги_пожилые'!N36</f>
        <v>132</v>
      </c>
      <c r="I23" s="260"/>
      <c r="J23" s="260">
        <v>14</v>
      </c>
      <c r="K23" s="75">
        <f t="shared" si="4"/>
        <v>118</v>
      </c>
      <c r="L23" s="258"/>
      <c r="M23" s="199"/>
      <c r="N23" s="265"/>
      <c r="O23" s="262">
        <v>11</v>
      </c>
      <c r="P23" s="260"/>
      <c r="Q23" s="260">
        <v>3</v>
      </c>
      <c r="R23" s="75">
        <f t="shared" si="7"/>
        <v>8</v>
      </c>
      <c r="S23" s="228">
        <f>'Р.II.Услуги_пожилые'!O$14+'Р.II.Услуги_пожилые'!O$15+'Р.II.Услуги_пожилые'!O$18+'Р.II.Услуги_пожилые'!O$24+'Р.II.Услуги_пожилые'!O$36</f>
        <v>51</v>
      </c>
      <c r="T23" s="260"/>
      <c r="U23" s="260">
        <v>1</v>
      </c>
      <c r="V23" s="68">
        <f t="shared" si="5"/>
        <v>50</v>
      </c>
      <c r="W23" s="278"/>
      <c r="X23" s="199"/>
      <c r="Y23" s="200"/>
    </row>
    <row r="24" spans="2:25" ht="12.75">
      <c r="B24" s="74">
        <v>11</v>
      </c>
      <c r="C24" s="37" t="s">
        <v>51</v>
      </c>
      <c r="D24" s="262">
        <v>44</v>
      </c>
      <c r="E24" s="260">
        <v>1</v>
      </c>
      <c r="F24" s="260">
        <v>7</v>
      </c>
      <c r="G24" s="68">
        <f t="shared" si="6"/>
        <v>36</v>
      </c>
      <c r="H24" s="69">
        <f>'Р.II.Услуги_пожилые'!P$14+'Р.II.Услуги_пожилые'!P$15+'Р.II.Услуги_пожилые'!P$18+'Р.II.Услуги_пожилые'!P$24+'Р.II.Услуги_пожилые'!P36</f>
        <v>120</v>
      </c>
      <c r="I24" s="260">
        <v>1</v>
      </c>
      <c r="J24" s="260">
        <v>14</v>
      </c>
      <c r="K24" s="75">
        <f t="shared" si="4"/>
        <v>105</v>
      </c>
      <c r="L24" s="258"/>
      <c r="M24" s="199"/>
      <c r="N24" s="265"/>
      <c r="O24" s="262">
        <v>13</v>
      </c>
      <c r="P24" s="260">
        <v>1</v>
      </c>
      <c r="Q24" s="260">
        <v>3</v>
      </c>
      <c r="R24" s="75">
        <f t="shared" si="7"/>
        <v>9</v>
      </c>
      <c r="S24" s="69">
        <f>'Р.II.Услуги_пожилые'!Q$14+'Р.II.Услуги_пожилые'!Q$15+'Р.II.Услуги_пожилые'!Q$18+'Р.II.Услуги_пожилые'!Q$24+'Р.II.Услуги_пожилые'!Q$36</f>
        <v>42</v>
      </c>
      <c r="T24" s="260">
        <v>1</v>
      </c>
      <c r="U24" s="260">
        <v>1</v>
      </c>
      <c r="V24" s="68">
        <f t="shared" si="5"/>
        <v>40</v>
      </c>
      <c r="W24" s="278"/>
      <c r="X24" s="199"/>
      <c r="Y24" s="200"/>
    </row>
    <row r="25" spans="2:25" ht="27.75" customHeight="1">
      <c r="B25" s="74">
        <v>12</v>
      </c>
      <c r="C25" s="37" t="s">
        <v>50</v>
      </c>
      <c r="D25" s="262">
        <v>23</v>
      </c>
      <c r="E25" s="260">
        <v>4</v>
      </c>
      <c r="F25" s="260">
        <v>5</v>
      </c>
      <c r="G25" s="68">
        <f t="shared" si="6"/>
        <v>14</v>
      </c>
      <c r="H25" s="228">
        <f>'Р.II.Услуги_пожилые'!R$14+'Р.II.Услуги_пожилые'!R$15+'Р.II.Услуги_пожилые'!R$18+'Р.II.Услуги_пожилые'!R$24+'Р.II.Услуги_пожилые'!R36</f>
        <v>502</v>
      </c>
      <c r="I25" s="260">
        <v>31</v>
      </c>
      <c r="J25" s="260">
        <v>105</v>
      </c>
      <c r="K25" s="75">
        <f t="shared" si="4"/>
        <v>366</v>
      </c>
      <c r="L25" s="258"/>
      <c r="M25" s="199"/>
      <c r="N25" s="265"/>
      <c r="O25" s="262">
        <v>12</v>
      </c>
      <c r="P25" s="260">
        <v>3</v>
      </c>
      <c r="Q25" s="260">
        <v>1</v>
      </c>
      <c r="R25" s="75">
        <f t="shared" si="7"/>
        <v>8</v>
      </c>
      <c r="S25" s="228">
        <f>'Р.II.Услуги_пожилые'!S$14+'Р.II.Услуги_пожилые'!S$15+'Р.II.Услуги_пожилые'!S$18+'Р.II.Услуги_пожилые'!S$24+'Р.II.Услуги_пожилые'!S$36</f>
        <v>131</v>
      </c>
      <c r="T25" s="260">
        <v>31</v>
      </c>
      <c r="U25" s="260">
        <v>1</v>
      </c>
      <c r="V25" s="68">
        <f t="shared" si="5"/>
        <v>99</v>
      </c>
      <c r="W25" s="278"/>
      <c r="X25" s="199"/>
      <c r="Y25" s="200"/>
    </row>
    <row r="26" spans="2:25" ht="13.5" thickBot="1">
      <c r="B26" s="179"/>
      <c r="C26" s="189" t="s">
        <v>117</v>
      </c>
      <c r="D26" s="382">
        <v>77</v>
      </c>
      <c r="E26" s="263">
        <v>17</v>
      </c>
      <c r="F26" s="263">
        <v>7</v>
      </c>
      <c r="G26" s="70">
        <f t="shared" si="6"/>
        <v>53</v>
      </c>
      <c r="H26" s="69">
        <f>I26+J26+K26</f>
        <v>14173</v>
      </c>
      <c r="I26" s="72">
        <f>SUM(I19:I25)</f>
        <v>444</v>
      </c>
      <c r="J26" s="72">
        <f>SUM(J19:J25)</f>
        <v>1162</v>
      </c>
      <c r="K26" s="72">
        <f>SUM(K19:K25)</f>
        <v>12567</v>
      </c>
      <c r="L26" s="340">
        <v>18965.7</v>
      </c>
      <c r="M26" s="341">
        <v>15988.28</v>
      </c>
      <c r="N26" s="365">
        <f>L26-M26</f>
        <v>2977.42</v>
      </c>
      <c r="O26" s="382">
        <v>26</v>
      </c>
      <c r="P26" s="324">
        <v>7</v>
      </c>
      <c r="Q26" s="263">
        <v>3</v>
      </c>
      <c r="R26" s="76">
        <f>O26-P26-Q26</f>
        <v>16</v>
      </c>
      <c r="S26" s="71">
        <f>T26+U26+V26</f>
        <v>4118</v>
      </c>
      <c r="T26" s="72">
        <f>SUM(T19:T25)</f>
        <v>143</v>
      </c>
      <c r="U26" s="72">
        <f>SUM(U19:U25)</f>
        <v>66</v>
      </c>
      <c r="V26" s="70">
        <f>SUM(V19:V25)</f>
        <v>3909</v>
      </c>
      <c r="W26" s="342">
        <v>7369.69</v>
      </c>
      <c r="X26" s="343">
        <v>6759.19</v>
      </c>
      <c r="Y26" s="355">
        <f>W26-X26</f>
        <v>610.5</v>
      </c>
    </row>
    <row r="27" spans="2:25" ht="27.75" customHeight="1" thickBot="1">
      <c r="B27" s="599" t="s">
        <v>135</v>
      </c>
      <c r="C27" s="600"/>
      <c r="D27" s="600"/>
      <c r="E27" s="600"/>
      <c r="F27" s="600"/>
      <c r="G27" s="600"/>
      <c r="H27" s="600"/>
      <c r="I27" s="600"/>
      <c r="J27" s="600"/>
      <c r="K27" s="600"/>
      <c r="L27" s="600"/>
      <c r="M27" s="600"/>
      <c r="N27" s="600"/>
      <c r="O27" s="600"/>
      <c r="P27" s="600"/>
      <c r="Q27" s="600"/>
      <c r="R27" s="600"/>
      <c r="S27" s="600"/>
      <c r="T27" s="600"/>
      <c r="U27" s="600"/>
      <c r="V27" s="600"/>
      <c r="W27" s="600"/>
      <c r="X27" s="600"/>
      <c r="Y27" s="601"/>
    </row>
    <row r="28" spans="2:25" ht="12.75">
      <c r="B28" s="416">
        <v>13</v>
      </c>
      <c r="C28" s="417" t="s">
        <v>53</v>
      </c>
      <c r="D28" s="470">
        <v>42</v>
      </c>
      <c r="E28" s="259"/>
      <c r="F28" s="259">
        <v>42</v>
      </c>
      <c r="G28" s="73">
        <f>D28-E28-F28</f>
        <v>0</v>
      </c>
      <c r="H28" s="67">
        <f>'Р.II.Услуги_пожилые'!F$20+SUM('Р.II.Услуги_пожилые'!F$37:F$38)+'Р.II.Услуги_пожилые'!F35</f>
        <v>38305</v>
      </c>
      <c r="I28" s="259"/>
      <c r="J28" s="259">
        <v>38305</v>
      </c>
      <c r="K28" s="73">
        <f aca="true" t="shared" si="8" ref="K28:K34">H28-I28-J28</f>
        <v>0</v>
      </c>
      <c r="L28" s="248"/>
      <c r="M28" s="234"/>
      <c r="N28" s="249"/>
      <c r="O28" s="322">
        <v>18</v>
      </c>
      <c r="P28" s="259"/>
      <c r="Q28" s="259">
        <v>18</v>
      </c>
      <c r="R28" s="66">
        <f>O28-P28-Q28</f>
        <v>0</v>
      </c>
      <c r="S28" s="67">
        <f>'Р.II.Услуги_пожилые'!G$20+SUM('Р.II.Услуги_пожилые'!G$37:G$38)+'Р.II.Услуги_пожилые'!G35</f>
        <v>14846</v>
      </c>
      <c r="T28" s="259"/>
      <c r="U28" s="259">
        <v>14846</v>
      </c>
      <c r="V28" s="73">
        <f aca="true" t="shared" si="9" ref="V28:V34">S28-T28-U28</f>
        <v>0</v>
      </c>
      <c r="W28" s="248"/>
      <c r="X28" s="234"/>
      <c r="Y28" s="249"/>
    </row>
    <row r="29" spans="2:25" ht="12.75">
      <c r="B29" s="74">
        <v>14</v>
      </c>
      <c r="C29" s="35" t="s">
        <v>47</v>
      </c>
      <c r="D29" s="327">
        <v>42</v>
      </c>
      <c r="E29" s="260"/>
      <c r="F29" s="260">
        <v>42</v>
      </c>
      <c r="G29" s="75">
        <f aca="true" t="shared" si="10" ref="G29:G35">D29-E29-F29</f>
        <v>0</v>
      </c>
      <c r="H29" s="69">
        <f>'Р.II.Услуги_пожилые'!H$20+SUM('Р.II.Услуги_пожилые'!H$37:H$38)+'Р.II.Услуги_пожилые'!H35</f>
        <v>43549</v>
      </c>
      <c r="I29" s="260"/>
      <c r="J29" s="260">
        <v>43549</v>
      </c>
      <c r="K29" s="75">
        <f t="shared" si="8"/>
        <v>0</v>
      </c>
      <c r="L29" s="250"/>
      <c r="M29" s="199"/>
      <c r="N29" s="200"/>
      <c r="O29" s="322">
        <v>18</v>
      </c>
      <c r="P29" s="260"/>
      <c r="Q29" s="260">
        <v>18</v>
      </c>
      <c r="R29" s="68">
        <f aca="true" t="shared" si="11" ref="R29:R35">O29-P29-Q29</f>
        <v>0</v>
      </c>
      <c r="S29" s="69">
        <f>'Р.II.Услуги_пожилые'!I$20+SUM('Р.II.Услуги_пожилые'!I$37:I$38)+'Р.II.Услуги_пожилые'!I35</f>
        <v>18100</v>
      </c>
      <c r="T29" s="260"/>
      <c r="U29" s="260">
        <v>18100</v>
      </c>
      <c r="V29" s="75">
        <f t="shared" si="9"/>
        <v>0</v>
      </c>
      <c r="W29" s="250"/>
      <c r="X29" s="199"/>
      <c r="Y29" s="200"/>
    </row>
    <row r="30" spans="2:25" ht="12.75">
      <c r="B30" s="74">
        <v>15</v>
      </c>
      <c r="C30" s="35" t="s">
        <v>49</v>
      </c>
      <c r="D30" s="327">
        <v>42</v>
      </c>
      <c r="E30" s="260"/>
      <c r="F30" s="260">
        <v>42</v>
      </c>
      <c r="G30" s="75">
        <f t="shared" si="10"/>
        <v>0</v>
      </c>
      <c r="H30" s="69">
        <f>'Р.II.Услуги_пожилые'!J$20+SUM('Р.II.Услуги_пожилые'!J$37:J$38)+'Р.II.Услуги_пожилые'!J35</f>
        <v>548</v>
      </c>
      <c r="I30" s="260"/>
      <c r="J30" s="260">
        <v>548</v>
      </c>
      <c r="K30" s="75">
        <f t="shared" si="8"/>
        <v>0</v>
      </c>
      <c r="L30" s="250"/>
      <c r="M30" s="199"/>
      <c r="N30" s="200"/>
      <c r="O30" s="322">
        <v>18</v>
      </c>
      <c r="P30" s="260"/>
      <c r="Q30" s="260">
        <v>18</v>
      </c>
      <c r="R30" s="68">
        <f t="shared" si="11"/>
        <v>0</v>
      </c>
      <c r="S30" s="69">
        <f>'Р.II.Услуги_пожилые'!K$20+SUM('Р.II.Услуги_пожилые'!K$37:K$38)+'Р.II.Услуги_пожилые'!K35</f>
        <v>125</v>
      </c>
      <c r="T30" s="260"/>
      <c r="U30" s="260">
        <v>125</v>
      </c>
      <c r="V30" s="75">
        <f t="shared" si="9"/>
        <v>0</v>
      </c>
      <c r="W30" s="250"/>
      <c r="X30" s="199"/>
      <c r="Y30" s="200"/>
    </row>
    <row r="31" spans="2:25" ht="12.75">
      <c r="B31" s="74">
        <v>16</v>
      </c>
      <c r="C31" s="35" t="s">
        <v>52</v>
      </c>
      <c r="D31" s="327"/>
      <c r="E31" s="260"/>
      <c r="F31" s="260"/>
      <c r="G31" s="75">
        <f t="shared" si="10"/>
        <v>0</v>
      </c>
      <c r="H31" s="69">
        <f>'Р.II.Услуги_пожилые'!L$20+SUM('Р.II.Услуги_пожилые'!L$37:L$38)+'Р.II.Услуги_пожилые'!L35</f>
        <v>0</v>
      </c>
      <c r="I31" s="260"/>
      <c r="J31" s="260">
        <v>0</v>
      </c>
      <c r="K31" s="75">
        <f t="shared" si="8"/>
        <v>0</v>
      </c>
      <c r="L31" s="250"/>
      <c r="M31" s="199"/>
      <c r="N31" s="200"/>
      <c r="O31" s="322">
        <v>0</v>
      </c>
      <c r="P31" s="260"/>
      <c r="Q31" s="260">
        <v>0</v>
      </c>
      <c r="R31" s="68">
        <f t="shared" si="11"/>
        <v>0</v>
      </c>
      <c r="S31" s="69">
        <f>'Р.II.Услуги_пожилые'!M$20+SUM('Р.II.Услуги_пожилые'!M$37:M$38)+'Р.II.Услуги_пожилые'!M35</f>
        <v>0</v>
      </c>
      <c r="T31" s="260"/>
      <c r="U31" s="260">
        <v>0</v>
      </c>
      <c r="V31" s="75">
        <f t="shared" si="9"/>
        <v>0</v>
      </c>
      <c r="W31" s="250"/>
      <c r="X31" s="199"/>
      <c r="Y31" s="200"/>
    </row>
    <row r="32" spans="2:25" ht="12.75">
      <c r="B32" s="74">
        <v>17</v>
      </c>
      <c r="C32" s="35" t="s">
        <v>48</v>
      </c>
      <c r="D32" s="327">
        <v>42</v>
      </c>
      <c r="E32" s="260"/>
      <c r="F32" s="260">
        <v>42</v>
      </c>
      <c r="G32" s="75">
        <f t="shared" si="10"/>
        <v>0</v>
      </c>
      <c r="H32" s="69">
        <f>'Р.II.Услуги_пожилые'!N$20+SUM('Р.II.Услуги_пожилые'!N$37:N$38)+'Р.II.Услуги_пожилые'!N35</f>
        <v>4686</v>
      </c>
      <c r="I32" s="260"/>
      <c r="J32" s="260">
        <v>4686</v>
      </c>
      <c r="K32" s="75">
        <f t="shared" si="8"/>
        <v>0</v>
      </c>
      <c r="L32" s="250"/>
      <c r="M32" s="199"/>
      <c r="N32" s="200"/>
      <c r="O32" s="322">
        <v>18</v>
      </c>
      <c r="P32" s="260"/>
      <c r="Q32" s="260">
        <v>18</v>
      </c>
      <c r="R32" s="68">
        <f t="shared" si="11"/>
        <v>0</v>
      </c>
      <c r="S32" s="69">
        <f>'Р.II.Услуги_пожилые'!O$20+SUM('Р.II.Услуги_пожилые'!O$37:O$38)+'Р.II.Услуги_пожилые'!O35</f>
        <v>2996</v>
      </c>
      <c r="T32" s="260"/>
      <c r="U32" s="260">
        <v>0</v>
      </c>
      <c r="V32" s="75">
        <f t="shared" si="9"/>
        <v>2996</v>
      </c>
      <c r="W32" s="250"/>
      <c r="X32" s="199"/>
      <c r="Y32" s="200"/>
    </row>
    <row r="33" spans="2:25" ht="12.75">
      <c r="B33" s="74">
        <v>18</v>
      </c>
      <c r="C33" s="35" t="s">
        <v>51</v>
      </c>
      <c r="D33" s="327">
        <v>42</v>
      </c>
      <c r="E33" s="260"/>
      <c r="F33" s="260">
        <v>42</v>
      </c>
      <c r="G33" s="75">
        <f t="shared" si="10"/>
        <v>0</v>
      </c>
      <c r="H33" s="69">
        <f>'Р.II.Услуги_пожилые'!P$20+SUM('Р.II.Услуги_пожилые'!P$37:P$38)+'Р.II.Услуги_пожилые'!P35</f>
        <v>301</v>
      </c>
      <c r="I33" s="260"/>
      <c r="J33" s="260">
        <v>301</v>
      </c>
      <c r="K33" s="75">
        <f t="shared" si="8"/>
        <v>0</v>
      </c>
      <c r="L33" s="250"/>
      <c r="M33" s="199"/>
      <c r="N33" s="200"/>
      <c r="O33" s="322">
        <v>18</v>
      </c>
      <c r="P33" s="260"/>
      <c r="Q33" s="260">
        <v>18</v>
      </c>
      <c r="R33" s="68">
        <f t="shared" si="11"/>
        <v>0</v>
      </c>
      <c r="S33" s="69">
        <f>'Р.II.Услуги_пожилые'!Q$20+SUM('Р.II.Услуги_пожилые'!Q$37:Q$38)+'Р.II.Услуги_пожилые'!Q35</f>
        <v>131</v>
      </c>
      <c r="T33" s="260"/>
      <c r="U33" s="260">
        <v>131</v>
      </c>
      <c r="V33" s="75">
        <f t="shared" si="9"/>
        <v>0</v>
      </c>
      <c r="W33" s="250"/>
      <c r="X33" s="199"/>
      <c r="Y33" s="200"/>
    </row>
    <row r="34" spans="2:25" ht="25.5" customHeight="1">
      <c r="B34" s="74">
        <v>19</v>
      </c>
      <c r="C34" s="35" t="s">
        <v>50</v>
      </c>
      <c r="D34" s="327">
        <v>18</v>
      </c>
      <c r="E34" s="260"/>
      <c r="F34" s="260">
        <v>18</v>
      </c>
      <c r="G34" s="75">
        <f t="shared" si="10"/>
        <v>0</v>
      </c>
      <c r="H34" s="69">
        <f>'Р.II.Услуги_пожилые'!R$20+SUM('Р.II.Услуги_пожилые'!R$37:R$38)+'Р.II.Услуги_пожилые'!R35</f>
        <v>106</v>
      </c>
      <c r="I34" s="260"/>
      <c r="J34" s="260">
        <v>106</v>
      </c>
      <c r="K34" s="75">
        <f t="shared" si="8"/>
        <v>0</v>
      </c>
      <c r="L34" s="250"/>
      <c r="M34" s="199"/>
      <c r="N34" s="200"/>
      <c r="O34" s="322">
        <v>18</v>
      </c>
      <c r="P34" s="260"/>
      <c r="Q34" s="260">
        <v>18</v>
      </c>
      <c r="R34" s="68">
        <f t="shared" si="11"/>
        <v>0</v>
      </c>
      <c r="S34" s="69">
        <f>'Р.II.Услуги_пожилые'!S$20+SUM('Р.II.Услуги_пожилые'!S$37:S$38)+'Р.II.Услуги_пожилые'!S35</f>
        <v>93</v>
      </c>
      <c r="T34" s="260"/>
      <c r="U34" s="260">
        <v>93</v>
      </c>
      <c r="V34" s="75">
        <f t="shared" si="9"/>
        <v>0</v>
      </c>
      <c r="W34" s="250"/>
      <c r="X34" s="199"/>
      <c r="Y34" s="200"/>
    </row>
    <row r="35" spans="2:25" ht="13.5" thickBot="1">
      <c r="B35" s="418"/>
      <c r="C35" s="419" t="s">
        <v>16</v>
      </c>
      <c r="D35" s="432">
        <v>42</v>
      </c>
      <c r="E35" s="329"/>
      <c r="F35" s="329">
        <v>42</v>
      </c>
      <c r="G35" s="431">
        <f t="shared" si="10"/>
        <v>0</v>
      </c>
      <c r="H35" s="228">
        <f>I35+J35+K35</f>
        <v>87495</v>
      </c>
      <c r="I35" s="72">
        <f>SUM(I28:I34)</f>
        <v>0</v>
      </c>
      <c r="J35" s="72">
        <f>SUM(J28:J34)</f>
        <v>87495</v>
      </c>
      <c r="K35" s="72">
        <f>SUM(K28:K34)</f>
        <v>0</v>
      </c>
      <c r="L35" s="342">
        <v>3325167.86</v>
      </c>
      <c r="M35" s="343">
        <v>0</v>
      </c>
      <c r="N35" s="363">
        <f>L35-M35</f>
        <v>3325167.86</v>
      </c>
      <c r="O35" s="382" t="e">
        <f>#REF!+#REF!+#REF!+#REF!</f>
        <v>#REF!</v>
      </c>
      <c r="P35" s="263"/>
      <c r="Q35" s="263">
        <v>18</v>
      </c>
      <c r="R35" s="70" t="e">
        <f t="shared" si="11"/>
        <v>#REF!</v>
      </c>
      <c r="S35" s="228">
        <f>T35+U35+V35</f>
        <v>36291</v>
      </c>
      <c r="T35" s="72">
        <f>SUM(T28:T34)</f>
        <v>0</v>
      </c>
      <c r="U35" s="72">
        <f>SUM(U28:U34)</f>
        <v>33295</v>
      </c>
      <c r="V35" s="72">
        <f>SUM(V28:V34)</f>
        <v>2996</v>
      </c>
      <c r="W35" s="342">
        <v>1395109.87</v>
      </c>
      <c r="X35" s="343">
        <v>0</v>
      </c>
      <c r="Y35" s="355">
        <f>W35-X35</f>
        <v>1395109.87</v>
      </c>
    </row>
    <row r="36" spans="2:25" ht="18.75" customHeight="1" thickBot="1">
      <c r="B36" s="181"/>
      <c r="C36" s="229" t="s">
        <v>69</v>
      </c>
      <c r="D36" s="383">
        <v>859</v>
      </c>
      <c r="E36" s="318">
        <v>425</v>
      </c>
      <c r="F36" s="318">
        <v>123</v>
      </c>
      <c r="G36" s="184">
        <f>D36-E36-F36</f>
        <v>311</v>
      </c>
      <c r="H36" s="230">
        <f aca="true" t="shared" si="12" ref="H36:N36">H17+H26+H35</f>
        <v>260393</v>
      </c>
      <c r="I36" s="183">
        <f t="shared" si="12"/>
        <v>65092</v>
      </c>
      <c r="J36" s="183">
        <f t="shared" si="12"/>
        <v>109684</v>
      </c>
      <c r="K36" s="184">
        <f t="shared" si="12"/>
        <v>85617</v>
      </c>
      <c r="L36" s="361">
        <f t="shared" si="12"/>
        <v>5677491.23</v>
      </c>
      <c r="M36" s="352">
        <f t="shared" si="12"/>
        <v>2105835.4099999997</v>
      </c>
      <c r="N36" s="362">
        <f t="shared" si="12"/>
        <v>3571655.8200000003</v>
      </c>
      <c r="O36" s="383">
        <v>457</v>
      </c>
      <c r="P36" s="318">
        <v>258</v>
      </c>
      <c r="Q36" s="318">
        <v>93</v>
      </c>
      <c r="R36" s="231">
        <f>O36-P36-Q36</f>
        <v>106</v>
      </c>
      <c r="S36" s="230">
        <f>S17+S26+S35</f>
        <v>122754</v>
      </c>
      <c r="T36" s="183">
        <f aca="true" t="shared" si="13" ref="T36:Y36">T17+T26+T35</f>
        <v>39605</v>
      </c>
      <c r="U36" s="183">
        <f t="shared" si="13"/>
        <v>44881</v>
      </c>
      <c r="V36" s="184">
        <f t="shared" si="13"/>
        <v>38268</v>
      </c>
      <c r="W36" s="361">
        <f>W17+W26+W35</f>
        <v>2835360.66</v>
      </c>
      <c r="X36" s="352">
        <f t="shared" si="13"/>
        <v>1297197.0999999999</v>
      </c>
      <c r="Y36" s="362">
        <f t="shared" si="13"/>
        <v>1538163.5600000003</v>
      </c>
    </row>
    <row r="37" spans="3:26" ht="12.75">
      <c r="C37" s="38" t="s">
        <v>145</v>
      </c>
      <c r="D37" s="461">
        <f>IF(AND(D35&lt;=SUM(D28:D34),D35&gt;=MAX(D28:D34)),"","не верно")</f>
      </c>
      <c r="E37" s="461">
        <f>IF(AND(E35&lt;=SUM(E28:E34),E35&gt;=MAX(E28:E34)),"","не верно")</f>
      </c>
      <c r="F37" s="461">
        <f>IF(AND(F35&lt;=SUM(F28:F34),F35&gt;=MAX(F28:F34)),"","не верно")</f>
      </c>
      <c r="G37" s="461">
        <f>IF(AND(D29&gt;=E29,D30&gt;=E30,D31&gt;=E31,D32&gt;=E32,D33&gt;=E33,D34&gt;=E34,D28&gt;=E28,D29&gt;=F29,D30&gt;=F30,D31&gt;=F31,D32&gt;=F32,D33&gt;=F33,D34&gt;=F34,D28&gt;=F28),"","не верно")</f>
      </c>
      <c r="H37" s="462">
        <f>IF(H17='Р.II.Услуги_пожилые'!D44,"","не верно")</f>
      </c>
      <c r="I37" s="436"/>
      <c r="J37" s="436"/>
      <c r="K37" s="443" t="s">
        <v>139</v>
      </c>
      <c r="L37" s="462" t="e">
        <f>IF(AND(D17=0,L17=0),"",IF(AND(D17&gt;0,OR(L17&gt;0,$G$17=$D$17)),"","не верно"))</f>
        <v>#REF!</v>
      </c>
      <c r="M37" s="462" t="e">
        <f>IF(AND(E17=0,M17=0),"",IF(AND(E17&gt;0,OR(M17&gt;0,$G$17=$D$17)),"","не верно"))</f>
        <v>#REF!</v>
      </c>
      <c r="N37" s="462" t="e">
        <f>IF(AND(F17=0,N17=0),"",IF(AND(F17&gt;0,OR(N17&gt;0,$G$17=$D$17)),"","не верно"))</f>
        <v>#REF!</v>
      </c>
      <c r="O37" s="461" t="e">
        <f>IF(AND(O17&lt;=SUM(O12:O16),O17&gt;=MAX(O12:O16)),"","не верно")</f>
        <v>#REF!</v>
      </c>
      <c r="P37" s="461">
        <f>IF(AND(P17&lt;=SUM(P12:P16),P17&gt;=MAX(P12:P16)),"","не верно")</f>
      </c>
      <c r="Q37" s="461">
        <f>IF(AND(Q17&lt;=SUM(Q12:Q16),Q17&gt;=MAX(Q12:Q16)),"","не верно")</f>
      </c>
      <c r="R37" s="441"/>
      <c r="S37" s="462">
        <f>IF(S17='Р.II.Услуги_пожилые'!E44,"","не верно")</f>
      </c>
      <c r="T37" s="438"/>
      <c r="U37" s="439"/>
      <c r="V37" s="443" t="s">
        <v>139</v>
      </c>
      <c r="W37" s="462" t="e">
        <f>IF(AND(O17=0,W17=0),"",IF(AND(O17&gt;0,OR(W17&gt;0,$R$17=$O$17)),"","не верно"))</f>
        <v>#REF!</v>
      </c>
      <c r="X37" s="462" t="e">
        <f>IF(AND(P17=0,X17=0),"",IF(AND(P17&gt;0,OR(X17&gt;0,$R$17=$O$17)),"","не верно"))</f>
        <v>#REF!</v>
      </c>
      <c r="Y37" s="462" t="e">
        <f>IF(AND(Q17=0,Y17=0),"",IF(AND(Q17&gt;0,OR(Y17&gt;0,$R$17=$O$17)),"","не верно"))</f>
        <v>#REF!</v>
      </c>
      <c r="Z37" s="437"/>
    </row>
    <row r="38" spans="3:26" ht="12.75">
      <c r="C38" s="38" t="s">
        <v>138</v>
      </c>
      <c r="D38" s="464" t="e">
        <f>IF(AND(D17=0,D26=0,D35=0,D36=0),"",IF(AND(AND(D36&gt;0,D36&gt;=MAX(D12:D35)),AND(D36&gt;0,SUM(D17+D26+D35)&gt;=D36)),"Да","не верно"))</f>
        <v>#REF!</v>
      </c>
      <c r="E38" s="464" t="str">
        <f>IF(AND(E17=0,E26=0,E35=0,E36=0),"",IF(AND(AND(E36&gt;0,E36&gt;=MAX(E12:E35)),AND(E36&gt;0,SUM(E17+E26+E35)&gt;=E36)),"Да","не верно"))</f>
        <v>Да</v>
      </c>
      <c r="F38" s="464" t="str">
        <f>IF(AND(F17=0,F26=0,F35=0,F36=0),"",IF(AND(AND(F36&gt;0,F36&gt;=MAX(F12:F35)),AND(F36&gt;0,SUM(F17+F26+F35)&gt;=F36)),"Да","не верно"))</f>
        <v>Да</v>
      </c>
      <c r="G38" s="464" t="e">
        <f>IF(AND(G17=0,G26=0,G35=0,G36=0),"",IF(AND(AND(G36&gt;0,G36&gt;=MAX(G12:G35)),AND(G36&gt;0,SUM(G17+G26+G35)&gt;=G36)),"Да","не верно"))</f>
        <v>#REF!</v>
      </c>
      <c r="H38" s="462">
        <f>IF(H26='Р.II.Услуги_пожилые'!D42,"","не верно")</f>
      </c>
      <c r="I38" s="436"/>
      <c r="J38" s="436"/>
      <c r="K38" s="443" t="s">
        <v>140</v>
      </c>
      <c r="L38" s="462">
        <f>IF(AND(D26=0,L26=0),"",IF(AND(D26&gt;0,OR(L26&gt;0,$G$26=$D$26)),"","не верно"))</f>
      </c>
      <c r="M38" s="462">
        <f>IF(AND(E26=0,M26=0),"",IF(AND(E26&gt;0,OR(M26&gt;0,$G$26=$D$26)),"","не верно"))</f>
      </c>
      <c r="N38" s="462">
        <f>IF(AND(F26=0,N26=0),"",IF(AND(F26&gt;0,OR(N26&gt;0,$G$26=$D$26)),"","не верно"))</f>
      </c>
      <c r="O38" s="461">
        <f>IF(AND(O26&lt;=SUM(O19:O25),O26&gt;=MAX(O19:O25)),"","не верно")</f>
      </c>
      <c r="P38" s="461">
        <f>IF(AND(P26&lt;=SUM(P19:P25),P26&gt;=MAX(P19:P25)),"","не верно")</f>
      </c>
      <c r="Q38" s="461">
        <f>IF(AND(Q26&lt;=SUM(Q19:Q25),Q26&gt;=MAX(Q19:Q25)),"","не верно")</f>
      </c>
      <c r="R38" s="461" t="e">
        <f>IF(AND(O17&gt;=P17,O18&gt;=P18,O19&gt;=P19,O20&gt;=P20,O21&gt;=P21,O22&gt;=P22,O23&gt;=P23,O24&gt;=P24,O17&gt;=Q17,O18&gt;=Q18,O19&gt;=Q19,O20&gt;=Q20,O21&gt;=Q21,O22&gt;=Q22,O23&gt;=Q23,O24&gt;=Q24),"","не верно")</f>
        <v>#REF!</v>
      </c>
      <c r="S38" s="462">
        <f>IF(S26='Р.II.Услуги_пожилые'!E42,"","не верно")</f>
      </c>
      <c r="T38" s="438"/>
      <c r="U38" s="439"/>
      <c r="V38" s="443" t="s">
        <v>140</v>
      </c>
      <c r="W38" s="462">
        <f>IF(AND(O26=0,W26=0),"",IF(AND(O26&gt;0,OR(W26&gt;0,$R$26=$O$26)),"","не верно"))</f>
      </c>
      <c r="X38" s="462">
        <f>IF(AND(P26=0,X26=0),"",IF(AND(P26&gt;0,OR(X26&gt;0,$R$26=$O$26)),"","не верно"))</f>
      </c>
      <c r="Y38" s="462">
        <f>IF(AND(Q26=0,Y26=0),"",IF(AND(Q26&gt;0,OR(Y26&gt;0,$R$26=$O$26)),"","не верно"))</f>
      </c>
      <c r="Z38" s="437"/>
    </row>
    <row r="39" spans="3:26" ht="12.75">
      <c r="C39" s="443" t="s">
        <v>139</v>
      </c>
      <c r="D39" s="461" t="e">
        <f>IF(AND(D17&lt;=SUM(D12:D16),D17&gt;=MAX(D12:D16)),"","не верно")</f>
        <v>#REF!</v>
      </c>
      <c r="E39" s="461">
        <f>IF(AND(E17&lt;=SUM(E12:E16),E17&gt;=MAX(E12:E16)),"","не верно")</f>
      </c>
      <c r="F39" s="461">
        <f>IF(AND(F17&lt;=SUM(F12:F16),F17&gt;=MAX(F12:F16)),"","не верно")</f>
      </c>
      <c r="G39" s="439"/>
      <c r="H39" s="462">
        <f>IF(H35='Р.II.Услуги_пожилые'!D43,"","не верно")</f>
      </c>
      <c r="I39" s="436"/>
      <c r="J39" s="436"/>
      <c r="K39" s="443" t="s">
        <v>141</v>
      </c>
      <c r="L39" s="462">
        <f>IF(AND(D35=0,L35=0),"",IF(AND(D35&gt;0,OR(L35&gt;0,$G$35=$D$35)),"","не верно"))</f>
      </c>
      <c r="M39" s="462">
        <f>IF(AND(E35=0,M35=0),"",IF(AND(E35&gt;0,OR(M35&gt;0,$G$35=$D$35)),"","не верно"))</f>
      </c>
      <c r="N39" s="462">
        <f>IF(AND(F35=0,N35=0),"",IF(AND(F35&gt;0,OR(N35&gt;0,$G$35=$D$35)),"","не верно"))</f>
      </c>
      <c r="O39" s="461" t="e">
        <f>IF(AND(O35&lt;=SUM(O28:O34),O35&gt;=MAX(O28:O34)),"","не верно")</f>
        <v>#REF!</v>
      </c>
      <c r="P39" s="461">
        <f>IF(AND(P35&lt;=SUM(P28:P34),P35&gt;=MAX(P28:P34)),"","не верно")</f>
      </c>
      <c r="Q39" s="461">
        <f>IF(AND(Q35&lt;=SUM(Q28:Q34),Q35&gt;=MAX(Q28:Q34)),"","не верно")</f>
      </c>
      <c r="R39" s="461">
        <f>IF(AND(O29&gt;=P29,O30&gt;=P30,O31&gt;=P31,O32&gt;=P32,O33&gt;=P33,O34&gt;=P34,O28&gt;=P28,O30&gt;=Q30,O31&gt;=Q31,O32&gt;=Q32,O33&gt;=Q33,O34&gt;=Q34,O28&gt;=Q28,O29&gt;=Q29),"","не верно")</f>
      </c>
      <c r="S39" s="462">
        <f>IF(S35='Р.II.Услуги_пожилые'!E43,"","не верно")</f>
      </c>
      <c r="T39" s="438"/>
      <c r="U39" s="439"/>
      <c r="V39" s="443" t="s">
        <v>141</v>
      </c>
      <c r="W39" s="462" t="e">
        <f>IF(AND(O35=0,W35=0),"",IF(AND(O35&gt;0,OR(W35&gt;0,$R$35=$O$35)),"","не верно"))</f>
        <v>#REF!</v>
      </c>
      <c r="X39" s="462">
        <f>IF(AND(P35=0,X35=0),"",IF(AND(P35&gt;0,OR(X35&gt;0,$R$35=$O$35)),"","не верно"))</f>
      </c>
      <c r="Y39" s="462" t="e">
        <f>IF(AND(Q35=0,Y35=0),"",IF(AND(Q35&gt;0,OR(Y35&gt;0,$R$35=$O$35)),"","не верно"))</f>
        <v>#REF!</v>
      </c>
      <c r="Z39" s="437"/>
    </row>
    <row r="40" spans="3:26" ht="12.75">
      <c r="C40" s="443" t="s">
        <v>140</v>
      </c>
      <c r="D40" s="461">
        <f>IF(AND(D26&lt;=SUM(D19:D25),D26&gt;=MAX(D19:D25)),"","не верно")</f>
      </c>
      <c r="E40" s="461">
        <f>IF(AND(E26&lt;=SUM(E19:E25),E26&gt;=MAX(E19:E25)),"","не верно")</f>
      </c>
      <c r="F40" s="461">
        <f>IF(AND(F26&lt;=SUM(F19:F25),F26&gt;=MAX(F19:F25)),"","не верно")</f>
      </c>
      <c r="G40" s="461">
        <f>IF(AND(D19&gt;=E19,D20&gt;=E20,D21&gt;=E21,D22&gt;=E22,D23&gt;=E23,D24&gt;=E24,D25&gt;=E25,D26&gt;=E26,D19&gt;=F19,D20&gt;=F20,D21&gt;=F21,D22&gt;=F22,D23&gt;=F23,D24&gt;=F24,D25&gt;=F25,D26&gt;=F26),"","не верно")</f>
      </c>
      <c r="H40" s="438"/>
      <c r="I40" s="439"/>
      <c r="J40" s="439"/>
      <c r="K40" s="444" t="s">
        <v>69</v>
      </c>
      <c r="L40" s="462">
        <f>IF(AND(D36=0,L36=0),"",IF(AND(D36&gt;0,OR(L36&gt;0,$G$36=$D$36)),"","не верно"))</f>
      </c>
      <c r="M40" s="462">
        <f>IF(AND(E36=0,M36=0),"",IF(AND(E36&gt;0,OR(M36&gt;0,$G$36=$D$36)),"","не верно"))</f>
      </c>
      <c r="N40" s="462">
        <f>IF(AND(F36=0,N36=0),"",IF(AND(F36&gt;0,OR(N36&gt;0,$G$36=$D$36)),"","не верно"))</f>
      </c>
      <c r="O40" s="464" t="e">
        <f>IF(AND(O17=0,O26=0,O35=0,O36=0),"",IF(AND(AND(O36&gt;0,O36&gt;=MAX(O12:O35)),AND(O36&gt;0,SUM(O17+O26+O35)&gt;=O36)),"Да","не верно"))</f>
        <v>#REF!</v>
      </c>
      <c r="P40" s="464" t="str">
        <f>IF(AND(P17=0,P26=0,P35=0,P36=0),"",IF(AND(AND(P36&gt;0,P36&gt;=MAX(P12:P35)),AND(P36&gt;0,SUM(P17+P26+P35)&gt;=P36)),"Да","не верно"))</f>
        <v>Да</v>
      </c>
      <c r="Q40" s="464" t="str">
        <f>IF(AND(Q17=0,Q26=0,Q35=0,Q36=0),"",IF(AND(AND(Q36&gt;0,Q36&gt;=MAX(Q12:Q35)),AND(Q36&gt;0,SUM(Q17+Q26+Q35)&gt;=Q36)),"Да","не верно"))</f>
        <v>Да</v>
      </c>
      <c r="R40" s="440"/>
      <c r="S40" s="438"/>
      <c r="T40" s="439"/>
      <c r="U40" s="439"/>
      <c r="V40" s="444" t="s">
        <v>142</v>
      </c>
      <c r="W40" s="462">
        <f>IF(AND(O36=0,W36=0),"",IF(AND(O36&gt;0,OR(W36&gt;0,$R$36=$O$36)),"","не верно"))</f>
      </c>
      <c r="X40" s="462">
        <f>IF(AND(P36=0,X36=0),"",IF(AND(P36&gt;0,OR(X36&gt;0,$R$36=$O$36)),"","не верно"))</f>
      </c>
      <c r="Y40" s="462">
        <f>IF(AND(Q36=0,Y36=0),"",IF(AND(Q36&gt;0,OR(Y36&gt;0,$R$36=$O$36)),"","не верно"))</f>
      </c>
      <c r="Z40" s="437"/>
    </row>
    <row r="41" spans="4:18" ht="13.5" thickBot="1"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3:25" ht="16.5" customHeight="1" thickBot="1">
      <c r="C42" s="594" t="s">
        <v>105</v>
      </c>
      <c r="D42" s="594"/>
      <c r="E42" s="594"/>
      <c r="F42" s="594"/>
      <c r="G42" s="594"/>
      <c r="H42" s="594"/>
      <c r="I42" s="594"/>
      <c r="J42" s="594"/>
      <c r="L42" s="588" t="s">
        <v>124</v>
      </c>
      <c r="M42" s="589"/>
      <c r="N42" s="590"/>
      <c r="W42" s="588" t="s">
        <v>124</v>
      </c>
      <c r="X42" s="589"/>
      <c r="Y42" s="590"/>
    </row>
    <row r="43" spans="3:25" ht="45.75" customHeight="1" thickBot="1">
      <c r="C43" s="192" t="s">
        <v>79</v>
      </c>
      <c r="D43" s="193">
        <f>D44+D50</f>
        <v>6340260.100000001</v>
      </c>
      <c r="E43" s="20"/>
      <c r="F43" s="604" t="s">
        <v>80</v>
      </c>
      <c r="G43" s="605"/>
      <c r="H43" s="605"/>
      <c r="I43" s="605"/>
      <c r="J43" s="194">
        <f>SUM(J44:J48)</f>
        <v>5832621</v>
      </c>
      <c r="K43" s="34"/>
      <c r="L43" s="591"/>
      <c r="M43" s="592"/>
      <c r="N43" s="593"/>
      <c r="W43" s="591"/>
      <c r="X43" s="592"/>
      <c r="Y43" s="593"/>
    </row>
    <row r="44" spans="3:13" ht="20.25" customHeight="1">
      <c r="C44" s="289" t="s">
        <v>120</v>
      </c>
      <c r="D44" s="42">
        <f>SUM(D45+D47+D48)</f>
        <v>5803864.100000001</v>
      </c>
      <c r="F44" s="602" t="s">
        <v>81</v>
      </c>
      <c r="G44" s="603"/>
      <c r="H44" s="603"/>
      <c r="I44" s="603"/>
      <c r="J44" s="334">
        <v>533490</v>
      </c>
      <c r="K44" s="14"/>
      <c r="L44" s="302"/>
      <c r="M44" s="302"/>
    </row>
    <row r="45" spans="3:12" ht="25.5" customHeight="1">
      <c r="C45" s="39" t="s">
        <v>89</v>
      </c>
      <c r="D45" s="43">
        <f>L36</f>
        <v>5677491.23</v>
      </c>
      <c r="F45" s="567" t="s">
        <v>82</v>
      </c>
      <c r="G45" s="568"/>
      <c r="H45" s="568"/>
      <c r="I45" s="568"/>
      <c r="J45" s="335">
        <v>1462022</v>
      </c>
      <c r="K45" s="34"/>
      <c r="L45" s="14"/>
    </row>
    <row r="46" spans="3:12" ht="26.25" customHeight="1">
      <c r="C46" s="39" t="s">
        <v>103</v>
      </c>
      <c r="D46" s="43">
        <f>W36</f>
        <v>2835360.66</v>
      </c>
      <c r="F46" s="567" t="s">
        <v>83</v>
      </c>
      <c r="G46" s="568"/>
      <c r="H46" s="568"/>
      <c r="I46" s="568"/>
      <c r="J46" s="335"/>
      <c r="K46" s="14"/>
      <c r="L46" s="14"/>
    </row>
    <row r="47" spans="3:10" ht="25.5">
      <c r="C47" s="39" t="s">
        <v>93</v>
      </c>
      <c r="D47" s="43">
        <f>'Р.III Оплата гар.услуг_инв.тр.в'!L36</f>
        <v>126372.87</v>
      </c>
      <c r="F47" s="567" t="s">
        <v>84</v>
      </c>
      <c r="G47" s="568"/>
      <c r="H47" s="568"/>
      <c r="I47" s="568"/>
      <c r="J47" s="335">
        <v>35950</v>
      </c>
    </row>
    <row r="48" spans="3:10" ht="24" customHeight="1" thickBot="1">
      <c r="C48" s="39" t="s">
        <v>95</v>
      </c>
      <c r="D48" s="43">
        <f>'Р.III Оплата гар.услуг_инв.тр.в'!W36</f>
        <v>0</v>
      </c>
      <c r="F48" s="563" t="s">
        <v>85</v>
      </c>
      <c r="G48" s="564"/>
      <c r="H48" s="564"/>
      <c r="I48" s="564"/>
      <c r="J48" s="336">
        <v>3801159</v>
      </c>
    </row>
    <row r="49" spans="3:10" ht="23.25" customHeight="1">
      <c r="C49" s="39" t="s">
        <v>74</v>
      </c>
      <c r="D49" s="285"/>
      <c r="F49" s="81"/>
      <c r="G49" s="81"/>
      <c r="H49" s="81"/>
      <c r="I49" s="81"/>
      <c r="J49" s="174"/>
    </row>
    <row r="50" spans="3:4" ht="16.5" customHeight="1" thickBot="1">
      <c r="C50" s="290" t="s">
        <v>121</v>
      </c>
      <c r="D50" s="43">
        <f>SUM(D51+D53+D54+D55)</f>
        <v>536396</v>
      </c>
    </row>
    <row r="51" spans="3:10" ht="26.25">
      <c r="C51" s="39" t="s">
        <v>92</v>
      </c>
      <c r="D51" s="325">
        <v>522472</v>
      </c>
      <c r="E51" s="292" t="s">
        <v>123</v>
      </c>
      <c r="F51" s="541" t="s">
        <v>122</v>
      </c>
      <c r="G51" s="542"/>
      <c r="H51" s="543"/>
      <c r="I51" s="54"/>
      <c r="J51" s="65"/>
    </row>
    <row r="52" spans="3:10" ht="26.25">
      <c r="C52" s="39" t="s">
        <v>104</v>
      </c>
      <c r="D52" s="325">
        <v>274829</v>
      </c>
      <c r="E52" s="292" t="s">
        <v>123</v>
      </c>
      <c r="F52" s="544"/>
      <c r="G52" s="545"/>
      <c r="H52" s="546"/>
      <c r="I52" s="14"/>
      <c r="J52" s="65"/>
    </row>
    <row r="53" spans="3:9" ht="26.25">
      <c r="C53" s="39" t="s">
        <v>94</v>
      </c>
      <c r="D53" s="325">
        <v>13924</v>
      </c>
      <c r="E53" s="292" t="s">
        <v>123</v>
      </c>
      <c r="F53" s="544"/>
      <c r="G53" s="545"/>
      <c r="H53" s="546"/>
      <c r="I53" s="40"/>
    </row>
    <row r="54" spans="3:8" ht="26.25">
      <c r="C54" s="287" t="s">
        <v>96</v>
      </c>
      <c r="D54" s="325"/>
      <c r="E54" s="292" t="s">
        <v>123</v>
      </c>
      <c r="F54" s="544"/>
      <c r="G54" s="545"/>
      <c r="H54" s="546"/>
    </row>
    <row r="55" spans="3:8" ht="27" thickBot="1">
      <c r="C55" s="288" t="s">
        <v>75</v>
      </c>
      <c r="D55" s="326"/>
      <c r="E55" s="292" t="s">
        <v>123</v>
      </c>
      <c r="F55" s="547"/>
      <c r="G55" s="548"/>
      <c r="H55" s="549"/>
    </row>
    <row r="58" ht="12.75">
      <c r="C58" s="291"/>
    </row>
    <row r="59" ht="12.75">
      <c r="C59" s="286"/>
    </row>
    <row r="60" ht="12.75">
      <c r="C60" s="286"/>
    </row>
    <row r="61" ht="12.75">
      <c r="C61" s="286"/>
    </row>
    <row r="62" ht="12.75">
      <c r="C62" s="286"/>
    </row>
    <row r="63" ht="12.75">
      <c r="C63" s="286"/>
    </row>
    <row r="64" ht="12.75">
      <c r="C64" s="286"/>
    </row>
    <row r="65" ht="12.75">
      <c r="C65" s="286"/>
    </row>
    <row r="66" ht="12.75">
      <c r="C66" s="286"/>
    </row>
    <row r="67" ht="12.75">
      <c r="C67" s="286"/>
    </row>
    <row r="68" ht="12.75">
      <c r="C68" s="286"/>
    </row>
    <row r="69" ht="12.75">
      <c r="C69" s="286"/>
    </row>
    <row r="70" ht="12.75">
      <c r="C70" s="286"/>
    </row>
  </sheetData>
  <sheetProtection password="CC63" sheet="1" objects="1" scenarios="1"/>
  <mergeCells count="38">
    <mergeCell ref="B11:Y11"/>
    <mergeCell ref="B18:Y18"/>
    <mergeCell ref="B27:Y27"/>
    <mergeCell ref="F45:I45"/>
    <mergeCell ref="F46:I46"/>
    <mergeCell ref="L42:N43"/>
    <mergeCell ref="F44:I44"/>
    <mergeCell ref="F43:I43"/>
    <mergeCell ref="W8:W9"/>
    <mergeCell ref="M8:N8"/>
    <mergeCell ref="I8:K8"/>
    <mergeCell ref="W42:Y43"/>
    <mergeCell ref="C42:J42"/>
    <mergeCell ref="X8:Y8"/>
    <mergeCell ref="P8:R8"/>
    <mergeCell ref="L8:L9"/>
    <mergeCell ref="T8:V8"/>
    <mergeCell ref="O8:O9"/>
    <mergeCell ref="E3:F3"/>
    <mergeCell ref="O6:Y6"/>
    <mergeCell ref="W7:Y7"/>
    <mergeCell ref="H7:K7"/>
    <mergeCell ref="D6:N6"/>
    <mergeCell ref="O7:R7"/>
    <mergeCell ref="G3:H3"/>
    <mergeCell ref="B5:Y5"/>
    <mergeCell ref="S7:V7"/>
    <mergeCell ref="L7:N7"/>
    <mergeCell ref="S8:S9"/>
    <mergeCell ref="F51:H55"/>
    <mergeCell ref="H8:H9"/>
    <mergeCell ref="B10:C10"/>
    <mergeCell ref="E8:G8"/>
    <mergeCell ref="B6:C9"/>
    <mergeCell ref="D7:G7"/>
    <mergeCell ref="F48:I48"/>
    <mergeCell ref="D8:D9"/>
    <mergeCell ref="F47:I47"/>
  </mergeCells>
  <dataValidations count="1">
    <dataValidation type="whole" operator="greaterThanOrEqual" allowBlank="1" showInputMessage="1" showErrorMessage="1" sqref="J44:J48 D51:D55">
      <formula1>0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3" r:id="rId1"/>
  <colBreaks count="1" manualBreakCount="1">
    <brk id="14" max="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B1:AD45"/>
  <sheetViews>
    <sheetView zoomScale="75" zoomScaleNormal="75" zoomScalePageLayoutView="0" workbookViewId="0" topLeftCell="A2">
      <selection activeCell="J23" sqref="J23"/>
    </sheetView>
  </sheetViews>
  <sheetFormatPr defaultColWidth="9.00390625" defaultRowHeight="12.75"/>
  <cols>
    <col min="1" max="1" width="2.75390625" style="1" customWidth="1"/>
    <col min="2" max="2" width="3.375" style="1" customWidth="1"/>
    <col min="3" max="3" width="23.25390625" style="1" customWidth="1"/>
    <col min="4" max="4" width="11.75390625" style="1" customWidth="1"/>
    <col min="5" max="5" width="9.375" style="1" customWidth="1"/>
    <col min="6" max="6" width="10.125" style="1" customWidth="1"/>
    <col min="7" max="7" width="9.625" style="1" customWidth="1"/>
    <col min="8" max="8" width="10.375" style="1" customWidth="1"/>
    <col min="9" max="9" width="11.00390625" style="1" customWidth="1"/>
    <col min="10" max="12" width="11.375" style="1" customWidth="1"/>
    <col min="13" max="13" width="11.125" style="1" customWidth="1"/>
    <col min="14" max="14" width="12.00390625" style="1" customWidth="1"/>
    <col min="15" max="22" width="9.125" style="1" customWidth="1"/>
    <col min="23" max="23" width="11.25390625" style="1" customWidth="1"/>
    <col min="24" max="24" width="10.75390625" style="1" customWidth="1"/>
    <col min="25" max="25" width="11.25390625" style="1" customWidth="1"/>
    <col min="26" max="26" width="3.75390625" style="1" customWidth="1"/>
    <col min="27" max="27" width="10.00390625" style="1" customWidth="1"/>
    <col min="28" max="16384" width="9.125" style="1" customWidth="1"/>
  </cols>
  <sheetData>
    <row r="1" spans="4:13" ht="14.25">
      <c r="D1" s="467" t="s">
        <v>87</v>
      </c>
      <c r="E1" s="468"/>
      <c r="F1" s="468"/>
      <c r="G1" s="468"/>
      <c r="H1" s="468"/>
      <c r="I1" s="468"/>
      <c r="J1" s="468"/>
      <c r="K1" s="17"/>
      <c r="L1" s="17"/>
      <c r="M1" s="17"/>
    </row>
    <row r="2" spans="2:4" ht="6" customHeight="1">
      <c r="B2" s="2"/>
      <c r="C2" s="3"/>
      <c r="D2" s="3"/>
    </row>
    <row r="3" spans="2:9" ht="12.75">
      <c r="B3" s="24"/>
      <c r="C3" s="24"/>
      <c r="D3" s="469" t="e">
        <f>'Р.II.Услуги_пожилые'!D4</f>
        <v>#REF!</v>
      </c>
      <c r="E3" s="569" t="e">
        <f>'Р.III Оплата гар.услуг_пожилые'!E3:F3</f>
        <v>#REF!</v>
      </c>
      <c r="F3" s="569"/>
      <c r="G3" s="569" t="e">
        <f>'Р.III Оплата гар.услуг_пожилые'!G3:H3</f>
        <v>#REF!</v>
      </c>
      <c r="H3" s="569"/>
      <c r="I3" s="41"/>
    </row>
    <row r="4" spans="2:9" ht="13.5" thickBot="1">
      <c r="B4" s="24"/>
      <c r="C4" s="24"/>
      <c r="D4" s="32"/>
      <c r="E4" s="33"/>
      <c r="F4" s="33"/>
      <c r="G4" s="33"/>
      <c r="H4" s="33"/>
      <c r="I4" s="33"/>
    </row>
    <row r="5" spans="2:25" ht="15" thickBot="1">
      <c r="B5" s="578" t="s">
        <v>106</v>
      </c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79"/>
      <c r="P5" s="579"/>
      <c r="Q5" s="579"/>
      <c r="R5" s="579"/>
      <c r="S5" s="579"/>
      <c r="T5" s="579"/>
      <c r="U5" s="579"/>
      <c r="V5" s="579"/>
      <c r="W5" s="579"/>
      <c r="X5" s="579"/>
      <c r="Y5" s="580"/>
    </row>
    <row r="6" spans="2:25" ht="23.25" customHeight="1" thickBot="1">
      <c r="B6" s="554"/>
      <c r="C6" s="606"/>
      <c r="D6" s="570" t="s">
        <v>99</v>
      </c>
      <c r="E6" s="571"/>
      <c r="F6" s="571"/>
      <c r="G6" s="571"/>
      <c r="H6" s="571"/>
      <c r="I6" s="571"/>
      <c r="J6" s="571"/>
      <c r="K6" s="571"/>
      <c r="L6" s="571"/>
      <c r="M6" s="571"/>
      <c r="N6" s="572"/>
      <c r="O6" s="570" t="s">
        <v>100</v>
      </c>
      <c r="P6" s="571"/>
      <c r="Q6" s="571"/>
      <c r="R6" s="571"/>
      <c r="S6" s="571"/>
      <c r="T6" s="571"/>
      <c r="U6" s="571"/>
      <c r="V6" s="571"/>
      <c r="W6" s="571"/>
      <c r="X6" s="571"/>
      <c r="Y6" s="572"/>
    </row>
    <row r="7" spans="2:25" ht="27.75" customHeight="1">
      <c r="B7" s="556"/>
      <c r="C7" s="607"/>
      <c r="D7" s="609" t="s">
        <v>86</v>
      </c>
      <c r="E7" s="610"/>
      <c r="F7" s="610"/>
      <c r="G7" s="611"/>
      <c r="H7" s="576" t="s">
        <v>54</v>
      </c>
      <c r="I7" s="574"/>
      <c r="J7" s="574"/>
      <c r="K7" s="575"/>
      <c r="L7" s="581" t="s">
        <v>126</v>
      </c>
      <c r="M7" s="582"/>
      <c r="N7" s="612"/>
      <c r="O7" s="560" t="s">
        <v>86</v>
      </c>
      <c r="P7" s="561"/>
      <c r="Q7" s="561"/>
      <c r="R7" s="562"/>
      <c r="S7" s="581" t="s">
        <v>54</v>
      </c>
      <c r="T7" s="582"/>
      <c r="U7" s="582"/>
      <c r="V7" s="612"/>
      <c r="W7" s="576" t="s">
        <v>125</v>
      </c>
      <c r="X7" s="574"/>
      <c r="Y7" s="575"/>
    </row>
    <row r="8" spans="2:25" ht="15.75" customHeight="1">
      <c r="B8" s="556"/>
      <c r="C8" s="607"/>
      <c r="D8" s="584" t="s">
        <v>16</v>
      </c>
      <c r="E8" s="552" t="s">
        <v>39</v>
      </c>
      <c r="F8" s="552"/>
      <c r="G8" s="595"/>
      <c r="H8" s="539" t="s">
        <v>16</v>
      </c>
      <c r="I8" s="552" t="s">
        <v>39</v>
      </c>
      <c r="J8" s="552"/>
      <c r="K8" s="553"/>
      <c r="L8" s="584" t="s">
        <v>16</v>
      </c>
      <c r="M8" s="586" t="s">
        <v>39</v>
      </c>
      <c r="N8" s="616"/>
      <c r="O8" s="565" t="s">
        <v>16</v>
      </c>
      <c r="P8" s="552" t="s">
        <v>39</v>
      </c>
      <c r="Q8" s="552"/>
      <c r="R8" s="553"/>
      <c r="S8" s="618" t="s">
        <v>16</v>
      </c>
      <c r="T8" s="552" t="s">
        <v>39</v>
      </c>
      <c r="U8" s="552"/>
      <c r="V8" s="595"/>
      <c r="W8" s="565" t="s">
        <v>16</v>
      </c>
      <c r="X8" s="586" t="s">
        <v>39</v>
      </c>
      <c r="Y8" s="587"/>
    </row>
    <row r="9" spans="2:30" ht="55.5" customHeight="1" thickBot="1">
      <c r="B9" s="558"/>
      <c r="C9" s="608"/>
      <c r="D9" s="585"/>
      <c r="E9" s="175" t="s">
        <v>66</v>
      </c>
      <c r="F9" s="175" t="s">
        <v>70</v>
      </c>
      <c r="G9" s="190" t="s">
        <v>68</v>
      </c>
      <c r="H9" s="540"/>
      <c r="I9" s="175" t="s">
        <v>66</v>
      </c>
      <c r="J9" s="175" t="s">
        <v>67</v>
      </c>
      <c r="K9" s="176" t="s">
        <v>68</v>
      </c>
      <c r="L9" s="585"/>
      <c r="M9" s="175" t="s">
        <v>66</v>
      </c>
      <c r="N9" s="190" t="s">
        <v>67</v>
      </c>
      <c r="O9" s="566"/>
      <c r="P9" s="175" t="s">
        <v>66</v>
      </c>
      <c r="Q9" s="175" t="s">
        <v>70</v>
      </c>
      <c r="R9" s="176" t="s">
        <v>68</v>
      </c>
      <c r="S9" s="619"/>
      <c r="T9" s="175" t="s">
        <v>66</v>
      </c>
      <c r="U9" s="175" t="s">
        <v>70</v>
      </c>
      <c r="V9" s="190" t="s">
        <v>68</v>
      </c>
      <c r="W9" s="566"/>
      <c r="X9" s="175" t="s">
        <v>66</v>
      </c>
      <c r="Y9" s="176" t="s">
        <v>70</v>
      </c>
      <c r="AA9" s="473" t="s">
        <v>160</v>
      </c>
      <c r="AB9" s="472" t="s">
        <v>159</v>
      </c>
      <c r="AC9" s="473" t="s">
        <v>161</v>
      </c>
      <c r="AD9" s="472" t="s">
        <v>159</v>
      </c>
    </row>
    <row r="10" spans="2:25" ht="13.5" thickBot="1">
      <c r="B10" s="550" t="s">
        <v>40</v>
      </c>
      <c r="C10" s="617"/>
      <c r="D10" s="102">
        <v>1</v>
      </c>
      <c r="E10" s="102">
        <v>2</v>
      </c>
      <c r="F10" s="102">
        <v>3</v>
      </c>
      <c r="G10" s="85">
        <v>4</v>
      </c>
      <c r="H10" s="84">
        <v>5</v>
      </c>
      <c r="I10" s="102">
        <v>6</v>
      </c>
      <c r="J10" s="102">
        <v>7</v>
      </c>
      <c r="K10" s="103">
        <v>8</v>
      </c>
      <c r="L10" s="106">
        <v>9</v>
      </c>
      <c r="M10" s="102">
        <v>10</v>
      </c>
      <c r="N10" s="191">
        <v>11</v>
      </c>
      <c r="O10" s="84">
        <v>12</v>
      </c>
      <c r="P10" s="177">
        <v>13</v>
      </c>
      <c r="Q10" s="102">
        <v>14</v>
      </c>
      <c r="R10" s="185">
        <v>15</v>
      </c>
      <c r="S10" s="106">
        <v>16</v>
      </c>
      <c r="T10" s="177">
        <v>17</v>
      </c>
      <c r="U10" s="102">
        <v>18</v>
      </c>
      <c r="V10" s="191">
        <v>19</v>
      </c>
      <c r="W10" s="84">
        <v>20</v>
      </c>
      <c r="X10" s="177">
        <v>21</v>
      </c>
      <c r="Y10" s="103">
        <v>22</v>
      </c>
    </row>
    <row r="11" spans="2:25" ht="22.5" customHeight="1" thickBot="1">
      <c r="B11" s="596" t="s">
        <v>131</v>
      </c>
      <c r="C11" s="597"/>
      <c r="D11" s="597"/>
      <c r="E11" s="597"/>
      <c r="F11" s="597"/>
      <c r="G11" s="597"/>
      <c r="H11" s="597"/>
      <c r="I11" s="597"/>
      <c r="J11" s="597"/>
      <c r="K11" s="597"/>
      <c r="L11" s="597"/>
      <c r="M11" s="597"/>
      <c r="N11" s="597"/>
      <c r="O11" s="597"/>
      <c r="P11" s="597"/>
      <c r="Q11" s="597"/>
      <c r="R11" s="597"/>
      <c r="S11" s="597"/>
      <c r="T11" s="597"/>
      <c r="U11" s="597"/>
      <c r="V11" s="597"/>
      <c r="W11" s="597"/>
      <c r="X11" s="597"/>
      <c r="Y11" s="598"/>
    </row>
    <row r="12" spans="2:28" ht="12.75">
      <c r="B12" s="178">
        <v>1</v>
      </c>
      <c r="C12" s="36" t="s">
        <v>53</v>
      </c>
      <c r="D12" s="327">
        <v>19</v>
      </c>
      <c r="E12" s="328">
        <v>5</v>
      </c>
      <c r="F12" s="328">
        <v>3</v>
      </c>
      <c r="G12" s="198">
        <f aca="true" t="shared" si="0" ref="G12:G17">D12-E12-F12</f>
        <v>11</v>
      </c>
      <c r="H12" s="67">
        <f>'Р.II.Услуги_инв.тр.воз'!E$13+'Р.II.Услуги_инв.тр.воз'!E$40</f>
        <v>3600</v>
      </c>
      <c r="I12" s="259">
        <v>346</v>
      </c>
      <c r="J12" s="259">
        <v>626</v>
      </c>
      <c r="K12" s="73">
        <f>H12-I12-J12</f>
        <v>2628</v>
      </c>
      <c r="L12" s="346">
        <v>28317.19</v>
      </c>
      <c r="M12" s="347">
        <v>16939.81</v>
      </c>
      <c r="N12" s="348">
        <f aca="true" t="shared" si="1" ref="N12:N17">L12-M12</f>
        <v>11377.379999999997</v>
      </c>
      <c r="O12" s="266"/>
      <c r="P12" s="234"/>
      <c r="Q12" s="234"/>
      <c r="R12" s="249"/>
      <c r="S12" s="269"/>
      <c r="T12" s="241"/>
      <c r="U12" s="241"/>
      <c r="V12" s="270"/>
      <c r="W12" s="266"/>
      <c r="X12" s="234"/>
      <c r="Y12" s="249"/>
      <c r="AA12" s="462" t="e">
        <f>IF(D12&lt;=#REF!,"","не верно")</f>
        <v>#REF!</v>
      </c>
      <c r="AB12" s="283">
        <f aca="true" t="shared" si="2" ref="AB12:AB17">IF(AND(D12=0,H12=0),"да",IF(AND(D12&gt;0,H12&gt;0,H12&gt;=D12),"","не верно"))</f>
      </c>
    </row>
    <row r="13" spans="2:28" ht="12.75">
      <c r="B13" s="74">
        <v>2</v>
      </c>
      <c r="C13" s="35" t="s">
        <v>47</v>
      </c>
      <c r="D13" s="323">
        <v>17</v>
      </c>
      <c r="E13" s="260">
        <v>4</v>
      </c>
      <c r="F13" s="260">
        <v>3</v>
      </c>
      <c r="G13" s="68">
        <f t="shared" si="0"/>
        <v>10</v>
      </c>
      <c r="H13" s="69">
        <f>'Р.II.Услуги_инв.тр.воз'!F$13+'Р.II.Услуги_инв.тр.воз'!F$40</f>
        <v>1167</v>
      </c>
      <c r="I13" s="260">
        <v>55</v>
      </c>
      <c r="J13" s="260">
        <v>140</v>
      </c>
      <c r="K13" s="75">
        <f>H13-I13-J13</f>
        <v>972</v>
      </c>
      <c r="L13" s="337">
        <v>4361.84</v>
      </c>
      <c r="M13" s="339">
        <v>2320.52</v>
      </c>
      <c r="N13" s="353">
        <f t="shared" si="1"/>
        <v>2041.3200000000002</v>
      </c>
      <c r="O13" s="267"/>
      <c r="P13" s="199"/>
      <c r="Q13" s="199"/>
      <c r="R13" s="200"/>
      <c r="S13" s="271"/>
      <c r="T13" s="199"/>
      <c r="U13" s="199"/>
      <c r="V13" s="265"/>
      <c r="W13" s="267"/>
      <c r="X13" s="199"/>
      <c r="Y13" s="200"/>
      <c r="AA13" s="462" t="e">
        <f>IF(D13&lt;=#REF!,"","не верно")</f>
        <v>#REF!</v>
      </c>
      <c r="AB13" s="283">
        <f t="shared" si="2"/>
      </c>
    </row>
    <row r="14" spans="2:28" ht="24">
      <c r="B14" s="74">
        <v>3</v>
      </c>
      <c r="C14" s="35" t="s">
        <v>48</v>
      </c>
      <c r="D14" s="323">
        <v>14</v>
      </c>
      <c r="E14" s="260">
        <v>1</v>
      </c>
      <c r="F14" s="260">
        <v>2</v>
      </c>
      <c r="G14" s="68">
        <f t="shared" si="0"/>
        <v>11</v>
      </c>
      <c r="H14" s="69">
        <f>'Р.II.Услуги_инв.тр.воз'!I$13+'Р.II.Услуги_инв.тр.воз'!I$40</f>
        <v>1171</v>
      </c>
      <c r="I14" s="260">
        <v>8</v>
      </c>
      <c r="J14" s="260">
        <v>102</v>
      </c>
      <c r="K14" s="75">
        <f>H14-I14-J14</f>
        <v>1061</v>
      </c>
      <c r="L14" s="337">
        <v>1331.65</v>
      </c>
      <c r="M14" s="339">
        <v>221.27</v>
      </c>
      <c r="N14" s="353">
        <f t="shared" si="1"/>
        <v>1110.38</v>
      </c>
      <c r="O14" s="267"/>
      <c r="P14" s="199"/>
      <c r="Q14" s="199"/>
      <c r="R14" s="200"/>
      <c r="S14" s="271"/>
      <c r="T14" s="199"/>
      <c r="U14" s="199"/>
      <c r="V14" s="265"/>
      <c r="W14" s="267"/>
      <c r="X14" s="199"/>
      <c r="Y14" s="200"/>
      <c r="AA14" s="462" t="e">
        <f>IF(D14&lt;=#REF!,"","не верно")</f>
        <v>#REF!</v>
      </c>
      <c r="AB14" s="283">
        <f t="shared" si="2"/>
      </c>
    </row>
    <row r="15" spans="2:28" ht="12.75">
      <c r="B15" s="74">
        <v>4</v>
      </c>
      <c r="C15" s="35" t="s">
        <v>51</v>
      </c>
      <c r="D15" s="323">
        <v>11</v>
      </c>
      <c r="E15" s="260">
        <v>1</v>
      </c>
      <c r="F15" s="260">
        <v>2</v>
      </c>
      <c r="G15" s="68">
        <f t="shared" si="0"/>
        <v>8</v>
      </c>
      <c r="H15" s="69">
        <f>'Р.II.Услуги_инв.тр.воз'!J$13+'Р.II.Услуги_инв.тр.воз'!J$40</f>
        <v>374</v>
      </c>
      <c r="I15" s="260">
        <v>2</v>
      </c>
      <c r="J15" s="260">
        <v>49</v>
      </c>
      <c r="K15" s="75">
        <f>H15-I15-J15</f>
        <v>323</v>
      </c>
      <c r="L15" s="337">
        <v>515</v>
      </c>
      <c r="M15" s="339">
        <v>110.63</v>
      </c>
      <c r="N15" s="353">
        <f t="shared" si="1"/>
        <v>404.37</v>
      </c>
      <c r="O15" s="267"/>
      <c r="P15" s="199"/>
      <c r="Q15" s="199"/>
      <c r="R15" s="200"/>
      <c r="S15" s="271"/>
      <c r="T15" s="199"/>
      <c r="U15" s="199"/>
      <c r="V15" s="265"/>
      <c r="W15" s="267"/>
      <c r="X15" s="199"/>
      <c r="Y15" s="200"/>
      <c r="AA15" s="462" t="e">
        <f>IF(D15&lt;=#REF!,"","не верно")</f>
        <v>#REF!</v>
      </c>
      <c r="AB15" s="283">
        <f t="shared" si="2"/>
      </c>
    </row>
    <row r="16" spans="2:28" ht="27.75" customHeight="1">
      <c r="B16" s="74">
        <v>5</v>
      </c>
      <c r="C16" s="35" t="s">
        <v>50</v>
      </c>
      <c r="D16" s="323">
        <v>2</v>
      </c>
      <c r="E16" s="260">
        <v>1</v>
      </c>
      <c r="F16" s="260">
        <v>0</v>
      </c>
      <c r="G16" s="68">
        <f t="shared" si="0"/>
        <v>1</v>
      </c>
      <c r="H16" s="69">
        <f>'Р.II.Услуги_инв.тр.воз'!K$13+'Р.II.Услуги_инв.тр.воз'!K$40</f>
        <v>3</v>
      </c>
      <c r="I16" s="260">
        <v>1</v>
      </c>
      <c r="J16" s="260">
        <v>0</v>
      </c>
      <c r="K16" s="75">
        <f>H16-I16-J16</f>
        <v>2</v>
      </c>
      <c r="L16" s="337">
        <v>89.89</v>
      </c>
      <c r="M16" s="339">
        <v>89.89</v>
      </c>
      <c r="N16" s="353">
        <f t="shared" si="1"/>
        <v>0</v>
      </c>
      <c r="O16" s="267"/>
      <c r="P16" s="199"/>
      <c r="Q16" s="199"/>
      <c r="R16" s="200"/>
      <c r="S16" s="271"/>
      <c r="T16" s="199"/>
      <c r="U16" s="199"/>
      <c r="V16" s="265"/>
      <c r="W16" s="267"/>
      <c r="X16" s="199"/>
      <c r="Y16" s="200"/>
      <c r="AA16" s="462" t="e">
        <f>IF(D16&lt;=#REF!,"","не верно")</f>
        <v>#REF!</v>
      </c>
      <c r="AB16" s="283">
        <f t="shared" si="2"/>
      </c>
    </row>
    <row r="17" spans="2:28" ht="13.5" thickBot="1">
      <c r="B17" s="179"/>
      <c r="C17" s="195" t="s">
        <v>16</v>
      </c>
      <c r="D17" s="384">
        <v>19</v>
      </c>
      <c r="E17" s="329">
        <v>5</v>
      </c>
      <c r="F17" s="329">
        <v>3</v>
      </c>
      <c r="G17" s="186">
        <f t="shared" si="0"/>
        <v>11</v>
      </c>
      <c r="H17" s="228">
        <f>I17+J17+K17</f>
        <v>6315</v>
      </c>
      <c r="I17" s="72">
        <f>SUM(I12:I16)</f>
        <v>412</v>
      </c>
      <c r="J17" s="72">
        <f>SUM(J12:J16)</f>
        <v>917</v>
      </c>
      <c r="K17" s="72">
        <f>SUM(K12:K16)</f>
        <v>4986</v>
      </c>
      <c r="L17" s="349">
        <f>SUM(L12:L16)</f>
        <v>34615.57</v>
      </c>
      <c r="M17" s="350">
        <f>SUM(M12:M16)</f>
        <v>19682.120000000003</v>
      </c>
      <c r="N17" s="354">
        <f t="shared" si="1"/>
        <v>14933.449999999997</v>
      </c>
      <c r="O17" s="237"/>
      <c r="P17" s="238"/>
      <c r="Q17" s="238"/>
      <c r="R17" s="268"/>
      <c r="S17" s="272"/>
      <c r="T17" s="273"/>
      <c r="U17" s="273"/>
      <c r="V17" s="274"/>
      <c r="W17" s="275"/>
      <c r="X17" s="238"/>
      <c r="Y17" s="268"/>
      <c r="AA17" s="462" t="e">
        <f>IF(D17&lt;=#REF!,"","не верно")</f>
        <v>#REF!</v>
      </c>
      <c r="AB17" s="283">
        <f t="shared" si="2"/>
      </c>
    </row>
    <row r="18" spans="2:25" ht="21.75" customHeight="1" thickBot="1">
      <c r="B18" s="599" t="s">
        <v>130</v>
      </c>
      <c r="C18" s="600"/>
      <c r="D18" s="600"/>
      <c r="E18" s="600"/>
      <c r="F18" s="600"/>
      <c r="G18" s="600"/>
      <c r="H18" s="600"/>
      <c r="I18" s="600"/>
      <c r="J18" s="600"/>
      <c r="K18" s="600"/>
      <c r="L18" s="600"/>
      <c r="M18" s="600"/>
      <c r="N18" s="600"/>
      <c r="O18" s="600"/>
      <c r="P18" s="600"/>
      <c r="Q18" s="600"/>
      <c r="R18" s="600"/>
      <c r="S18" s="600"/>
      <c r="T18" s="600"/>
      <c r="U18" s="600"/>
      <c r="V18" s="600"/>
      <c r="W18" s="600"/>
      <c r="X18" s="600"/>
      <c r="Y18" s="601"/>
    </row>
    <row r="19" spans="2:30" ht="12.75">
      <c r="B19" s="178">
        <v>6</v>
      </c>
      <c r="C19" s="36" t="s">
        <v>53</v>
      </c>
      <c r="D19" s="330">
        <v>4</v>
      </c>
      <c r="E19" s="328">
        <v>1</v>
      </c>
      <c r="F19" s="328">
        <v>1</v>
      </c>
      <c r="G19" s="198">
        <f>D19-E19-F19</f>
        <v>2</v>
      </c>
      <c r="H19" s="67">
        <f>SUM('Р.II.Услуги_инв.тр.воз'!E$14:E$18)+'Р.II.Услуги_инв.тр.воз'!E36+'Р.II.Услуги_инв.тр.воз'!E24</f>
        <v>121</v>
      </c>
      <c r="I19" s="259">
        <v>3</v>
      </c>
      <c r="J19" s="259">
        <v>2</v>
      </c>
      <c r="K19" s="73">
        <f aca="true" t="shared" si="3" ref="K19:K25">H19-I19-J19</f>
        <v>116</v>
      </c>
      <c r="L19" s="372"/>
      <c r="M19" s="373"/>
      <c r="N19" s="374"/>
      <c r="O19" s="261"/>
      <c r="P19" s="259"/>
      <c r="Q19" s="259"/>
      <c r="R19" s="73">
        <f>O19-P19-Q19</f>
        <v>0</v>
      </c>
      <c r="S19" s="67">
        <f>SUM('Р.II.Услуги_инв.тр.воз'!U$14:U$18)+'Р.II.Услуги_инв.тр.воз'!U36+'Р.II.Услуги_инв.тр.воз'!U24</f>
        <v>0</v>
      </c>
      <c r="T19" s="328"/>
      <c r="U19" s="328"/>
      <c r="V19" s="198">
        <f aca="true" t="shared" si="4" ref="V19:V25">S19-T19-U19</f>
        <v>0</v>
      </c>
      <c r="W19" s="277"/>
      <c r="X19" s="234"/>
      <c r="Y19" s="249"/>
      <c r="AA19" s="462" t="e">
        <f>IF(D19&lt;=SUM(#REF!+#REF!+#REF!+#REF!+#REF!+#REF!),"","не верно")</f>
        <v>#REF!</v>
      </c>
      <c r="AB19" s="283">
        <f aca="true" t="shared" si="5" ref="AB19:AB26">IF(AND(D19=0,H19=0),"да",IF(AND(D19&gt;0,H19&gt;0,H19&gt;=D19),"","не верно"))</f>
      </c>
      <c r="AC19" s="462" t="e">
        <f>IF(O19&lt;=SUM(#REF!+#REF!+#REF!+#REF!+#REF!+#REF!),"","не верно")</f>
        <v>#REF!</v>
      </c>
      <c r="AD19" s="283" t="str">
        <f>IF(AND(O19=0,S19=0),"да",IF(AND(O19&gt;0,S19&gt;0,S19&gt;=O19),"","не верно"))</f>
        <v>да</v>
      </c>
    </row>
    <row r="20" spans="2:30" ht="12.75">
      <c r="B20" s="74">
        <v>7</v>
      </c>
      <c r="C20" s="35" t="s">
        <v>47</v>
      </c>
      <c r="D20" s="331">
        <v>2</v>
      </c>
      <c r="E20" s="260"/>
      <c r="F20" s="260"/>
      <c r="G20" s="68">
        <f aca="true" t="shared" si="6" ref="G20:G26">D20-E20-F20</f>
        <v>2</v>
      </c>
      <c r="H20" s="69">
        <f>SUM('Р.II.Услуги_инв.тр.воз'!F$14:F$18)+'Р.II.Услуги_инв.тр.воз'!F36+'Р.II.Услуги_инв.тр.воз'!F24</f>
        <v>45</v>
      </c>
      <c r="I20" s="260">
        <v>0</v>
      </c>
      <c r="J20" s="260"/>
      <c r="K20" s="75">
        <f t="shared" si="3"/>
        <v>45</v>
      </c>
      <c r="L20" s="375"/>
      <c r="M20" s="376"/>
      <c r="N20" s="374"/>
      <c r="O20" s="262"/>
      <c r="P20" s="260"/>
      <c r="Q20" s="260"/>
      <c r="R20" s="75">
        <f aca="true" t="shared" si="7" ref="R20:R26">O20-P20-Q20</f>
        <v>0</v>
      </c>
      <c r="S20" s="69">
        <f>SUM('Р.II.Услуги_инв.тр.воз'!V$14:V$18)+'Р.II.Услуги_инв.тр.воз'!V36+'Р.II.Услуги_инв.тр.воз'!V24</f>
        <v>0</v>
      </c>
      <c r="T20" s="260"/>
      <c r="U20" s="260"/>
      <c r="V20" s="68">
        <f t="shared" si="4"/>
        <v>0</v>
      </c>
      <c r="W20" s="278"/>
      <c r="X20" s="199"/>
      <c r="Y20" s="200"/>
      <c r="AA20" s="462" t="e">
        <f>IF(D20&lt;=SUM(#REF!+#REF!+#REF!+#REF!+#REF!+#REF!),"","не верно")</f>
        <v>#REF!</v>
      </c>
      <c r="AB20" s="283">
        <f t="shared" si="5"/>
      </c>
      <c r="AC20" s="462" t="e">
        <f>IF(O20&lt;=SUM(#REF!+#REF!+#REF!+#REF!+#REF!+#REF!),"","не верно")</f>
        <v>#REF!</v>
      </c>
      <c r="AD20" s="283" t="str">
        <f aca="true" t="shared" si="8" ref="AD20:AD26">IF(AND(O20=0,S20=0),"да",IF(AND(O20&gt;0,S20&gt;0,S20&gt;=O20),"","не верно"))</f>
        <v>да</v>
      </c>
    </row>
    <row r="21" spans="2:30" ht="12.75">
      <c r="B21" s="74">
        <v>8</v>
      </c>
      <c r="C21" s="35" t="s">
        <v>49</v>
      </c>
      <c r="D21" s="331">
        <v>3</v>
      </c>
      <c r="E21" s="260">
        <v>1</v>
      </c>
      <c r="F21" s="260">
        <v>1</v>
      </c>
      <c r="G21" s="68">
        <f t="shared" si="6"/>
        <v>1</v>
      </c>
      <c r="H21" s="69">
        <f>SUM('Р.II.Услуги_инв.тр.воз'!G$14:G$18)+'Р.II.Услуги_инв.тр.воз'!G36+'Р.II.Услуги_инв.тр.воз'!G24</f>
        <v>30</v>
      </c>
      <c r="I21" s="260">
        <v>3</v>
      </c>
      <c r="J21" s="260">
        <v>4</v>
      </c>
      <c r="K21" s="75">
        <f t="shared" si="3"/>
        <v>23</v>
      </c>
      <c r="L21" s="375"/>
      <c r="M21" s="376"/>
      <c r="N21" s="374"/>
      <c r="O21" s="262"/>
      <c r="P21" s="260"/>
      <c r="Q21" s="260"/>
      <c r="R21" s="75">
        <f t="shared" si="7"/>
        <v>0</v>
      </c>
      <c r="S21" s="69">
        <f>SUM('Р.II.Услуги_инв.тр.воз'!W$14:W$18)+'Р.II.Услуги_инв.тр.воз'!W36+'Р.II.Услуги_инв.тр.воз'!W24</f>
        <v>0</v>
      </c>
      <c r="T21" s="260"/>
      <c r="U21" s="260"/>
      <c r="V21" s="68">
        <f t="shared" si="4"/>
        <v>0</v>
      </c>
      <c r="W21" s="278"/>
      <c r="X21" s="199"/>
      <c r="Y21" s="200"/>
      <c r="AA21" s="462" t="e">
        <f>IF(D21&lt;=SUM(#REF!+#REF!+#REF!+#REF!+#REF!+#REF!),"","не верно")</f>
        <v>#REF!</v>
      </c>
      <c r="AB21" s="283">
        <f t="shared" si="5"/>
      </c>
      <c r="AC21" s="462" t="e">
        <f>IF(O21&lt;=SUM(#REF!+#REF!+#REF!+#REF!+#REF!+#REF!),"","не верно")</f>
        <v>#REF!</v>
      </c>
      <c r="AD21" s="283" t="str">
        <f t="shared" si="8"/>
        <v>да</v>
      </c>
    </row>
    <row r="22" spans="2:30" ht="12.75">
      <c r="B22" s="74">
        <v>9</v>
      </c>
      <c r="C22" s="35" t="s">
        <v>52</v>
      </c>
      <c r="D22" s="331">
        <v>2</v>
      </c>
      <c r="E22" s="260"/>
      <c r="F22" s="260"/>
      <c r="G22" s="68">
        <f t="shared" si="6"/>
        <v>2</v>
      </c>
      <c r="H22" s="69">
        <f>SUM('Р.II.Услуги_инв.тр.воз'!H$14:H$18)+'Р.II.Услуги_инв.тр.воз'!H36+'Р.II.Услуги_инв.тр.воз'!H24</f>
        <v>14</v>
      </c>
      <c r="I22" s="260">
        <v>0</v>
      </c>
      <c r="J22" s="260"/>
      <c r="K22" s="75">
        <f t="shared" si="3"/>
        <v>14</v>
      </c>
      <c r="L22" s="375"/>
      <c r="M22" s="376"/>
      <c r="N22" s="374"/>
      <c r="O22" s="262"/>
      <c r="P22" s="260"/>
      <c r="Q22" s="260"/>
      <c r="R22" s="75">
        <f t="shared" si="7"/>
        <v>0</v>
      </c>
      <c r="S22" s="69">
        <f>SUM('Р.II.Услуги_инв.тр.воз'!X$14:X$18)+'Р.II.Услуги_инв.тр.воз'!X36+'Р.II.Услуги_инв.тр.воз'!X24</f>
        <v>0</v>
      </c>
      <c r="T22" s="260"/>
      <c r="U22" s="260"/>
      <c r="V22" s="68">
        <f t="shared" si="4"/>
        <v>0</v>
      </c>
      <c r="W22" s="278"/>
      <c r="X22" s="199"/>
      <c r="Y22" s="200"/>
      <c r="AA22" s="462" t="e">
        <f>IF(D22&lt;=SUM(#REF!+#REF!+#REF!+#REF!+#REF!+#REF!),"","не верно")</f>
        <v>#REF!</v>
      </c>
      <c r="AB22" s="283">
        <f t="shared" si="5"/>
      </c>
      <c r="AC22" s="462" t="e">
        <f>IF(O22&lt;=SUM(#REF!+#REF!+#REF!+#REF!+#REF!+#REF!),"","не верно")</f>
        <v>#REF!</v>
      </c>
      <c r="AD22" s="283" t="str">
        <f t="shared" si="8"/>
        <v>да</v>
      </c>
    </row>
    <row r="23" spans="2:30" ht="24">
      <c r="B23" s="74">
        <v>10</v>
      </c>
      <c r="C23" s="35" t="s">
        <v>48</v>
      </c>
      <c r="D23" s="331">
        <v>1</v>
      </c>
      <c r="E23" s="260"/>
      <c r="F23" s="260"/>
      <c r="G23" s="68">
        <f t="shared" si="6"/>
        <v>1</v>
      </c>
      <c r="H23" s="69">
        <f>SUM('Р.II.Услуги_инв.тр.воз'!I$14:I$18)+'Р.II.Услуги_инв.тр.воз'!I36+'Р.II.Услуги_инв.тр.воз'!I24</f>
        <v>2</v>
      </c>
      <c r="I23" s="260">
        <v>0</v>
      </c>
      <c r="J23" s="260"/>
      <c r="K23" s="75">
        <f t="shared" si="3"/>
        <v>2</v>
      </c>
      <c r="L23" s="375"/>
      <c r="M23" s="376"/>
      <c r="N23" s="374"/>
      <c r="O23" s="262"/>
      <c r="P23" s="260"/>
      <c r="Q23" s="260"/>
      <c r="R23" s="75">
        <f t="shared" si="7"/>
        <v>0</v>
      </c>
      <c r="S23" s="69">
        <f>SUM('Р.II.Услуги_инв.тр.воз'!Y$14:Y$18)+'Р.II.Услуги_инв.тр.воз'!Y36+'Р.II.Услуги_инв.тр.воз'!Y24</f>
        <v>0</v>
      </c>
      <c r="T23" s="260"/>
      <c r="U23" s="260"/>
      <c r="V23" s="68">
        <f t="shared" si="4"/>
        <v>0</v>
      </c>
      <c r="W23" s="278"/>
      <c r="X23" s="199"/>
      <c r="Y23" s="200"/>
      <c r="AA23" s="462" t="e">
        <f>IF(D23&lt;=SUM(#REF!+#REF!+#REF!+#REF!+#REF!+#REF!),"","не верно")</f>
        <v>#REF!</v>
      </c>
      <c r="AB23" s="283">
        <f t="shared" si="5"/>
      </c>
      <c r="AC23" s="462" t="e">
        <f>IF(O23&lt;=SUM(#REF!+#REF!+#REF!+#REF!+#REF!+#REF!),"","не верно")</f>
        <v>#REF!</v>
      </c>
      <c r="AD23" s="283" t="str">
        <f t="shared" si="8"/>
        <v>да</v>
      </c>
    </row>
    <row r="24" spans="2:30" ht="12.75">
      <c r="B24" s="74">
        <v>11</v>
      </c>
      <c r="C24" s="35" t="s">
        <v>51</v>
      </c>
      <c r="D24" s="331">
        <v>2</v>
      </c>
      <c r="E24" s="260"/>
      <c r="F24" s="260"/>
      <c r="G24" s="68">
        <f t="shared" si="6"/>
        <v>2</v>
      </c>
      <c r="H24" s="69">
        <f>SUM('Р.II.Услуги_инв.тр.воз'!J$14:J$18)+'Р.II.Услуги_инв.тр.воз'!J36+'Р.II.Услуги_инв.тр.воз'!J24</f>
        <v>2</v>
      </c>
      <c r="I24" s="260">
        <v>0</v>
      </c>
      <c r="J24" s="260"/>
      <c r="K24" s="75">
        <f t="shared" si="3"/>
        <v>2</v>
      </c>
      <c r="L24" s="375"/>
      <c r="M24" s="376"/>
      <c r="N24" s="374"/>
      <c r="O24" s="262"/>
      <c r="P24" s="260"/>
      <c r="Q24" s="260"/>
      <c r="R24" s="75">
        <f t="shared" si="7"/>
        <v>0</v>
      </c>
      <c r="S24" s="69">
        <f>SUM('Р.II.Услуги_инв.тр.воз'!Z$14:Z$18)+'Р.II.Услуги_инв.тр.воз'!Z36+'Р.II.Услуги_инв.тр.воз'!Z24</f>
        <v>0</v>
      </c>
      <c r="T24" s="260"/>
      <c r="U24" s="260"/>
      <c r="V24" s="68">
        <f t="shared" si="4"/>
        <v>0</v>
      </c>
      <c r="W24" s="278"/>
      <c r="X24" s="199"/>
      <c r="Y24" s="200"/>
      <c r="AA24" s="462" t="e">
        <f>IF(D24&lt;=SUM(#REF!+#REF!+#REF!+#REF!+#REF!+#REF!),"","не верно")</f>
        <v>#REF!</v>
      </c>
      <c r="AB24" s="283">
        <f t="shared" si="5"/>
      </c>
      <c r="AC24" s="462" t="e">
        <f>IF(O24&lt;=SUM(#REF!+#REF!+#REF!+#REF!+#REF!+#REF!),"","не верно")</f>
        <v>#REF!</v>
      </c>
      <c r="AD24" s="283" t="str">
        <f t="shared" si="8"/>
        <v>да</v>
      </c>
    </row>
    <row r="25" spans="2:30" ht="27.75" customHeight="1">
      <c r="B25" s="74">
        <v>12</v>
      </c>
      <c r="C25" s="35" t="s">
        <v>50</v>
      </c>
      <c r="D25" s="331">
        <v>2</v>
      </c>
      <c r="E25" s="260"/>
      <c r="F25" s="260"/>
      <c r="G25" s="68">
        <f t="shared" si="6"/>
        <v>2</v>
      </c>
      <c r="H25" s="228">
        <f>SUM('Р.II.Услуги_инв.тр.воз'!K$14:K$18)+'Р.II.Услуги_инв.тр.воз'!K36+'Р.II.Услуги_инв.тр.воз'!K24</f>
        <v>30</v>
      </c>
      <c r="I25" s="260">
        <v>0</v>
      </c>
      <c r="J25" s="260"/>
      <c r="K25" s="75">
        <f t="shared" si="3"/>
        <v>30</v>
      </c>
      <c r="L25" s="375"/>
      <c r="M25" s="376"/>
      <c r="N25" s="374"/>
      <c r="O25" s="262"/>
      <c r="P25" s="260"/>
      <c r="Q25" s="260"/>
      <c r="R25" s="75">
        <f t="shared" si="7"/>
        <v>0</v>
      </c>
      <c r="S25" s="228">
        <f>SUM('Р.II.Услуги_инв.тр.воз'!AA$14:AA$18)+'Р.II.Услуги_инв.тр.воз'!AA36+'Р.II.Услуги_инв.тр.воз'!AA24</f>
        <v>0</v>
      </c>
      <c r="T25" s="260"/>
      <c r="U25" s="260"/>
      <c r="V25" s="68">
        <f t="shared" si="4"/>
        <v>0</v>
      </c>
      <c r="W25" s="278"/>
      <c r="X25" s="199"/>
      <c r="Y25" s="200"/>
      <c r="AA25" s="462" t="e">
        <f>IF(D25&lt;=SUM(#REF!+#REF!+#REF!+#REF!+#REF!+#REF!),"","не верно")</f>
        <v>#REF!</v>
      </c>
      <c r="AB25" s="283">
        <f t="shared" si="5"/>
      </c>
      <c r="AC25" s="462" t="e">
        <f>IF(O25&lt;=SUM(#REF!+#REF!+#REF!+#REF!+#REF!+#REF!),"","не верно")</f>
        <v>#REF!</v>
      </c>
      <c r="AD25" s="283" t="str">
        <f t="shared" si="8"/>
        <v>да</v>
      </c>
    </row>
    <row r="26" spans="2:30" ht="18" customHeight="1" thickBot="1">
      <c r="B26" s="179"/>
      <c r="C26" s="197" t="s">
        <v>16</v>
      </c>
      <c r="D26" s="382">
        <v>4</v>
      </c>
      <c r="E26" s="263">
        <v>1</v>
      </c>
      <c r="F26" s="263">
        <v>1</v>
      </c>
      <c r="G26" s="186">
        <f t="shared" si="6"/>
        <v>2</v>
      </c>
      <c r="H26" s="228">
        <f>I26+J26+K26</f>
        <v>244</v>
      </c>
      <c r="I26" s="72">
        <f>SUM(I19:I25)</f>
        <v>6</v>
      </c>
      <c r="J26" s="72">
        <f>SUM(J19:J25)</f>
        <v>6</v>
      </c>
      <c r="K26" s="72">
        <f>SUM(K19:K25)</f>
        <v>232</v>
      </c>
      <c r="L26" s="380">
        <v>423</v>
      </c>
      <c r="M26" s="381">
        <v>126</v>
      </c>
      <c r="N26" s="348">
        <f>L26-M26</f>
        <v>297</v>
      </c>
      <c r="O26" s="382"/>
      <c r="P26" s="263"/>
      <c r="Q26" s="263"/>
      <c r="R26" s="76">
        <f t="shared" si="7"/>
        <v>0</v>
      </c>
      <c r="S26" s="196">
        <f>T26+U26+V26</f>
        <v>0</v>
      </c>
      <c r="T26" s="180">
        <f>SUM(T19:T25)</f>
        <v>0</v>
      </c>
      <c r="U26" s="180">
        <f>SUM(U19:U25)</f>
        <v>0</v>
      </c>
      <c r="V26" s="180">
        <f>SUM(V19:V25)</f>
        <v>0</v>
      </c>
      <c r="W26" s="342"/>
      <c r="X26" s="343"/>
      <c r="Y26" s="355">
        <f>W26-X26</f>
        <v>0</v>
      </c>
      <c r="Z26" s="292"/>
      <c r="AA26" s="462" t="e">
        <f>IF(D26&lt;=SUM(#REF!+#REF!+#REF!+#REF!+#REF!+#REF!),"","не верно")</f>
        <v>#REF!</v>
      </c>
      <c r="AB26" s="283">
        <f t="shared" si="5"/>
      </c>
      <c r="AC26" s="462" t="e">
        <f>IF(O26&lt;=SUM(#REF!+#REF!+#REF!+#REF!+#REF!+#REF!),"","не верно")</f>
        <v>#REF!</v>
      </c>
      <c r="AD26" s="283" t="str">
        <f t="shared" si="8"/>
        <v>да</v>
      </c>
    </row>
    <row r="27" spans="2:28" ht="27.75" customHeight="1" thickBot="1">
      <c r="B27" s="599" t="s">
        <v>132</v>
      </c>
      <c r="C27" s="600"/>
      <c r="D27" s="600"/>
      <c r="E27" s="600"/>
      <c r="F27" s="600"/>
      <c r="G27" s="600"/>
      <c r="H27" s="600"/>
      <c r="I27" s="600"/>
      <c r="J27" s="600"/>
      <c r="K27" s="600"/>
      <c r="L27" s="600"/>
      <c r="M27" s="600"/>
      <c r="N27" s="600"/>
      <c r="O27" s="600"/>
      <c r="P27" s="600"/>
      <c r="Q27" s="600"/>
      <c r="R27" s="600"/>
      <c r="S27" s="600"/>
      <c r="T27" s="600"/>
      <c r="U27" s="600"/>
      <c r="V27" s="600"/>
      <c r="W27" s="600"/>
      <c r="X27" s="600"/>
      <c r="Y27" s="601"/>
      <c r="AA27" s="302"/>
      <c r="AB27" s="302"/>
    </row>
    <row r="28" spans="2:28" ht="12.75">
      <c r="B28" s="178">
        <v>13</v>
      </c>
      <c r="C28" s="187" t="s">
        <v>53</v>
      </c>
      <c r="D28" s="332">
        <v>1</v>
      </c>
      <c r="E28" s="259"/>
      <c r="F28" s="259">
        <v>1</v>
      </c>
      <c r="G28" s="66">
        <f>D28-E28-F28</f>
        <v>0</v>
      </c>
      <c r="H28" s="67">
        <f>'Р.II.Услуги_инв.тр.воз'!E20+SUM('Р.II.Услуги_инв.тр.воз'!E37:E39)+'Р.II.Услуги_инв.тр.воз'!E35</f>
        <v>1098</v>
      </c>
      <c r="I28" s="259"/>
      <c r="J28" s="259">
        <v>1098</v>
      </c>
      <c r="K28" s="73">
        <f aca="true" t="shared" si="9" ref="K28:K34">H28-I28-J28</f>
        <v>0</v>
      </c>
      <c r="L28" s="377"/>
      <c r="M28" s="373"/>
      <c r="N28" s="374"/>
      <c r="O28" s="233"/>
      <c r="P28" s="234"/>
      <c r="Q28" s="234"/>
      <c r="R28" s="235"/>
      <c r="S28" s="240"/>
      <c r="T28" s="241"/>
      <c r="U28" s="241"/>
      <c r="V28" s="242"/>
      <c r="W28" s="248"/>
      <c r="X28" s="234"/>
      <c r="Y28" s="249"/>
      <c r="AA28" s="462" t="e">
        <f>IF(D28&lt;=SUM(#REF!+#REF!+#REF!+#REF!+#REF!),"","не верно")</f>
        <v>#REF!</v>
      </c>
      <c r="AB28" s="283">
        <f aca="true" t="shared" si="10" ref="AB28:AB35">IF(AND(D28=0,H28=0),"да",IF(AND(D28&gt;0,H28&gt;0,H28&gt;=D28),"","не верно"))</f>
      </c>
    </row>
    <row r="29" spans="2:28" ht="12.75">
      <c r="B29" s="74">
        <v>14</v>
      </c>
      <c r="C29" s="37" t="s">
        <v>47</v>
      </c>
      <c r="D29" s="322">
        <v>1</v>
      </c>
      <c r="E29" s="260"/>
      <c r="F29" s="260">
        <v>1</v>
      </c>
      <c r="G29" s="68">
        <f aca="true" t="shared" si="11" ref="G29:G35">D29-E29-F29</f>
        <v>0</v>
      </c>
      <c r="H29" s="69">
        <f>'Р.II.Услуги_инв.тр.воз'!F20+SUM('Р.II.Услуги_инв.тр.воз'!F37:F39)+'Р.II.Услуги_инв.тр.воз'!F35</f>
        <v>1260</v>
      </c>
      <c r="I29" s="260"/>
      <c r="J29" s="260">
        <v>1260</v>
      </c>
      <c r="K29" s="75">
        <f t="shared" si="9"/>
        <v>0</v>
      </c>
      <c r="L29" s="378"/>
      <c r="M29" s="376"/>
      <c r="N29" s="374"/>
      <c r="O29" s="233"/>
      <c r="P29" s="199"/>
      <c r="Q29" s="199"/>
      <c r="R29" s="236"/>
      <c r="S29" s="243"/>
      <c r="T29" s="199"/>
      <c r="U29" s="199"/>
      <c r="V29" s="244"/>
      <c r="W29" s="250"/>
      <c r="X29" s="199"/>
      <c r="Y29" s="200"/>
      <c r="AA29" s="462" t="e">
        <f>IF(D29&lt;=SUM(#REF!+#REF!+#REF!+#REF!+#REF!),"","не верно")</f>
        <v>#REF!</v>
      </c>
      <c r="AB29" s="283">
        <f t="shared" si="10"/>
      </c>
    </row>
    <row r="30" spans="2:28" ht="12.75">
      <c r="B30" s="74">
        <v>15</v>
      </c>
      <c r="C30" s="37" t="s">
        <v>49</v>
      </c>
      <c r="D30" s="322">
        <v>1</v>
      </c>
      <c r="E30" s="260"/>
      <c r="F30" s="260">
        <v>1</v>
      </c>
      <c r="G30" s="68">
        <f t="shared" si="11"/>
        <v>0</v>
      </c>
      <c r="H30" s="69">
        <f>'Р.II.Услуги_инв.тр.воз'!G$20+SUM('Р.II.Услуги_инв.тр.воз'!G$37:G$39)+'Р.II.Услуги_инв.тр.воз'!G35</f>
        <v>12</v>
      </c>
      <c r="I30" s="260"/>
      <c r="J30" s="260">
        <v>12</v>
      </c>
      <c r="K30" s="75">
        <f t="shared" si="9"/>
        <v>0</v>
      </c>
      <c r="L30" s="378"/>
      <c r="M30" s="376"/>
      <c r="N30" s="374"/>
      <c r="O30" s="233"/>
      <c r="P30" s="199"/>
      <c r="Q30" s="199"/>
      <c r="R30" s="236"/>
      <c r="S30" s="243"/>
      <c r="T30" s="199"/>
      <c r="U30" s="199"/>
      <c r="V30" s="244"/>
      <c r="W30" s="250"/>
      <c r="X30" s="199"/>
      <c r="Y30" s="200"/>
      <c r="AA30" s="462" t="e">
        <f>IF(D30&lt;=SUM(#REF!+#REF!+#REF!+#REF!+#REF!),"","не верно")</f>
        <v>#REF!</v>
      </c>
      <c r="AB30" s="283">
        <f t="shared" si="10"/>
      </c>
    </row>
    <row r="31" spans="2:28" ht="12.75">
      <c r="B31" s="74">
        <v>16</v>
      </c>
      <c r="C31" s="37" t="s">
        <v>52</v>
      </c>
      <c r="D31" s="322">
        <v>0</v>
      </c>
      <c r="E31" s="260"/>
      <c r="F31" s="260">
        <v>0</v>
      </c>
      <c r="G31" s="68">
        <f t="shared" si="11"/>
        <v>0</v>
      </c>
      <c r="H31" s="69">
        <f>'Р.II.Услуги_инв.тр.воз'!H$20+SUM('Р.II.Услуги_инв.тр.воз'!H$37:H39)+'Р.II.Услуги_инв.тр.воз'!H35</f>
        <v>0</v>
      </c>
      <c r="I31" s="260"/>
      <c r="J31" s="260">
        <v>0</v>
      </c>
      <c r="K31" s="75">
        <f t="shared" si="9"/>
        <v>0</v>
      </c>
      <c r="L31" s="378"/>
      <c r="M31" s="376"/>
      <c r="N31" s="374"/>
      <c r="O31" s="233"/>
      <c r="P31" s="199"/>
      <c r="Q31" s="199"/>
      <c r="R31" s="236"/>
      <c r="S31" s="243"/>
      <c r="T31" s="199"/>
      <c r="U31" s="199"/>
      <c r="V31" s="244"/>
      <c r="W31" s="250"/>
      <c r="X31" s="199"/>
      <c r="Y31" s="200"/>
      <c r="AA31" s="462" t="e">
        <f>IF(D31&lt;=SUM(#REF!+#REF!+#REF!+#REF!+#REF!),"","не верно")</f>
        <v>#REF!</v>
      </c>
      <c r="AB31" s="283" t="str">
        <f t="shared" si="10"/>
        <v>да</v>
      </c>
    </row>
    <row r="32" spans="2:28" ht="12.75">
      <c r="B32" s="74">
        <v>17</v>
      </c>
      <c r="C32" s="37" t="s">
        <v>48</v>
      </c>
      <c r="D32" s="322">
        <v>1</v>
      </c>
      <c r="E32" s="260"/>
      <c r="F32" s="260">
        <v>1</v>
      </c>
      <c r="G32" s="68">
        <f t="shared" si="11"/>
        <v>0</v>
      </c>
      <c r="H32" s="69">
        <f>'Р.II.Услуги_инв.тр.воз'!I$20+SUM('Р.II.Услуги_инв.тр.воз'!I$37:I$39)+'Р.II.Услуги_инв.тр.воз'!I$35</f>
        <v>81</v>
      </c>
      <c r="I32" s="260"/>
      <c r="J32" s="260">
        <v>81</v>
      </c>
      <c r="K32" s="75">
        <f t="shared" si="9"/>
        <v>0</v>
      </c>
      <c r="L32" s="378"/>
      <c r="M32" s="376"/>
      <c r="N32" s="374"/>
      <c r="O32" s="233"/>
      <c r="P32" s="199"/>
      <c r="Q32" s="199"/>
      <c r="R32" s="236"/>
      <c r="S32" s="243"/>
      <c r="T32" s="199"/>
      <c r="U32" s="199"/>
      <c r="V32" s="244"/>
      <c r="W32" s="250"/>
      <c r="X32" s="199"/>
      <c r="Y32" s="200"/>
      <c r="AA32" s="462" t="e">
        <f>IF(D32&lt;=SUM(#REF!+#REF!+#REF!+#REF!+#REF!),"","не верно")</f>
        <v>#REF!</v>
      </c>
      <c r="AB32" s="283">
        <f t="shared" si="10"/>
      </c>
    </row>
    <row r="33" spans="2:28" ht="12.75">
      <c r="B33" s="74">
        <v>18</v>
      </c>
      <c r="C33" s="37" t="s">
        <v>51</v>
      </c>
      <c r="D33" s="322">
        <v>1</v>
      </c>
      <c r="E33" s="260"/>
      <c r="F33" s="260">
        <v>1</v>
      </c>
      <c r="G33" s="68">
        <f t="shared" si="11"/>
        <v>0</v>
      </c>
      <c r="H33" s="69">
        <f>'Р.II.Услуги_инв.тр.воз'!J$20+SUM('Р.II.Услуги_инв.тр.воз'!J$37:J$39)+'Р.II.Услуги_инв.тр.воз'!J35</f>
        <v>9</v>
      </c>
      <c r="I33" s="260"/>
      <c r="J33" s="260">
        <v>9</v>
      </c>
      <c r="K33" s="75">
        <f t="shared" si="9"/>
        <v>0</v>
      </c>
      <c r="L33" s="378"/>
      <c r="M33" s="376"/>
      <c r="N33" s="374"/>
      <c r="O33" s="233"/>
      <c r="P33" s="199"/>
      <c r="Q33" s="199"/>
      <c r="R33" s="236"/>
      <c r="S33" s="243"/>
      <c r="T33" s="199"/>
      <c r="U33" s="199"/>
      <c r="V33" s="244"/>
      <c r="W33" s="250"/>
      <c r="X33" s="199"/>
      <c r="Y33" s="200"/>
      <c r="AA33" s="462" t="e">
        <f>IF(D33&lt;=SUM(#REF!+#REF!+#REF!+#REF!+#REF!),"","не верно")</f>
        <v>#REF!</v>
      </c>
      <c r="AB33" s="283">
        <f t="shared" si="10"/>
      </c>
    </row>
    <row r="34" spans="2:28" ht="25.5" customHeight="1">
      <c r="B34" s="74">
        <v>19</v>
      </c>
      <c r="C34" s="37" t="s">
        <v>50</v>
      </c>
      <c r="D34" s="322">
        <v>1</v>
      </c>
      <c r="E34" s="260"/>
      <c r="F34" s="260">
        <v>1</v>
      </c>
      <c r="G34" s="68">
        <f t="shared" si="11"/>
        <v>0</v>
      </c>
      <c r="H34" s="69">
        <f>'Р.II.Услуги_инв.тр.воз'!K$20+SUM('Р.II.Услуги_инв.тр.воз'!K$37:K$39)+'Р.II.Услуги_инв.тр.воз'!K35</f>
        <v>79</v>
      </c>
      <c r="I34" s="260"/>
      <c r="J34" s="260">
        <v>79</v>
      </c>
      <c r="K34" s="75">
        <f t="shared" si="9"/>
        <v>0</v>
      </c>
      <c r="L34" s="378"/>
      <c r="M34" s="376"/>
      <c r="N34" s="374"/>
      <c r="O34" s="233"/>
      <c r="P34" s="199"/>
      <c r="Q34" s="199"/>
      <c r="R34" s="236"/>
      <c r="S34" s="243"/>
      <c r="T34" s="199"/>
      <c r="U34" s="199"/>
      <c r="V34" s="244"/>
      <c r="W34" s="250"/>
      <c r="X34" s="199"/>
      <c r="Y34" s="200"/>
      <c r="AA34" s="462" t="e">
        <f>IF(D34&lt;=SUM(#REF!+#REF!+#REF!+#REF!+#REF!),"","не верно")</f>
        <v>#REF!</v>
      </c>
      <c r="AB34" s="283">
        <f t="shared" si="10"/>
      </c>
    </row>
    <row r="35" spans="2:28" ht="13.5" thickBot="1">
      <c r="B35" s="179"/>
      <c r="C35" s="188" t="s">
        <v>16</v>
      </c>
      <c r="D35" s="385">
        <v>1</v>
      </c>
      <c r="E35" s="263"/>
      <c r="F35" s="263">
        <v>1</v>
      </c>
      <c r="G35" s="70">
        <f t="shared" si="11"/>
        <v>0</v>
      </c>
      <c r="H35" s="276">
        <f>I35+J35+K35</f>
        <v>2539</v>
      </c>
      <c r="I35" s="72">
        <f>SUM(I28:I34)</f>
        <v>0</v>
      </c>
      <c r="J35" s="72">
        <f>SUM(J28:J34)</f>
        <v>2539</v>
      </c>
      <c r="K35" s="76">
        <f>SUM(K28:K34)</f>
        <v>0</v>
      </c>
      <c r="L35" s="380">
        <v>91334.3</v>
      </c>
      <c r="M35" s="381">
        <v>0</v>
      </c>
      <c r="N35" s="348">
        <f>L35-M35</f>
        <v>91334.3</v>
      </c>
      <c r="O35" s="237"/>
      <c r="P35" s="238"/>
      <c r="Q35" s="238"/>
      <c r="R35" s="239"/>
      <c r="S35" s="245"/>
      <c r="T35" s="246"/>
      <c r="U35" s="246"/>
      <c r="V35" s="247"/>
      <c r="W35" s="237"/>
      <c r="X35" s="251"/>
      <c r="Y35" s="239"/>
      <c r="AA35" s="462" t="e">
        <f>IF(D35&lt;=SUM(#REF!+#REF!+#REF!+#REF!+#REF!),"","не верно")</f>
        <v>#REF!</v>
      </c>
      <c r="AB35" s="283">
        <f t="shared" si="10"/>
      </c>
    </row>
    <row r="36" spans="2:25" ht="15.75" customHeight="1" thickBot="1">
      <c r="B36" s="181"/>
      <c r="C36" s="182" t="s">
        <v>69</v>
      </c>
      <c r="D36" s="383">
        <v>24</v>
      </c>
      <c r="E36" s="333">
        <v>6</v>
      </c>
      <c r="F36" s="333">
        <v>4</v>
      </c>
      <c r="G36" s="232">
        <f>D36-E36-F36</f>
        <v>14</v>
      </c>
      <c r="H36" s="284">
        <f aca="true" t="shared" si="12" ref="H36:N36">H17+H26+H35</f>
        <v>9098</v>
      </c>
      <c r="I36" s="183">
        <f t="shared" si="12"/>
        <v>418</v>
      </c>
      <c r="J36" s="183">
        <f t="shared" si="12"/>
        <v>3462</v>
      </c>
      <c r="K36" s="184">
        <f t="shared" si="12"/>
        <v>5218</v>
      </c>
      <c r="L36" s="351">
        <f t="shared" si="12"/>
        <v>126372.87</v>
      </c>
      <c r="M36" s="352">
        <f t="shared" si="12"/>
        <v>19808.120000000003</v>
      </c>
      <c r="N36" s="352">
        <f t="shared" si="12"/>
        <v>106564.75</v>
      </c>
      <c r="O36" s="183">
        <f>O26</f>
        <v>0</v>
      </c>
      <c r="P36" s="183">
        <f aca="true" t="shared" si="13" ref="P36:Y36">P26</f>
        <v>0</v>
      </c>
      <c r="Q36" s="183">
        <f t="shared" si="13"/>
        <v>0</v>
      </c>
      <c r="R36" s="183">
        <f t="shared" si="13"/>
        <v>0</v>
      </c>
      <c r="S36" s="183">
        <f t="shared" si="13"/>
        <v>0</v>
      </c>
      <c r="T36" s="183">
        <f t="shared" si="13"/>
        <v>0</v>
      </c>
      <c r="U36" s="183">
        <f t="shared" si="13"/>
        <v>0</v>
      </c>
      <c r="V36" s="183">
        <f t="shared" si="13"/>
        <v>0</v>
      </c>
      <c r="W36" s="352">
        <f t="shared" si="13"/>
        <v>0</v>
      </c>
      <c r="X36" s="352">
        <f t="shared" si="13"/>
        <v>0</v>
      </c>
      <c r="Y36" s="352">
        <f t="shared" si="13"/>
        <v>0</v>
      </c>
    </row>
    <row r="37" spans="3:25" ht="12.75">
      <c r="C37" s="442" t="s">
        <v>146</v>
      </c>
      <c r="D37" s="461">
        <f>IF(AND(D35&lt;=SUM(D28:D34),D35&gt;=MAX(D28:D34)),"","не верно")</f>
      </c>
      <c r="E37" s="461">
        <f>IF(AND(E35&lt;=SUM(E28:E34),E35&gt;=MAX(E28:E34)),"","не верно")</f>
      </c>
      <c r="F37" s="461">
        <f>IF(AND(F35&lt;=SUM(F28:F34),F35&gt;=MAX(F28:F34)),"","не верно")</f>
      </c>
      <c r="G37" s="461">
        <f>IF(AND(D29&gt;=E29,D30&gt;=E30,D31&gt;=E31,D32&gt;=E32,D33&gt;=E33,D34&gt;=E34,D28&gt;=E28,D29&gt;=F29,D30&gt;=F30,D31&gt;=F31,D32&gt;=F32,D33&gt;=F33,D34&gt;=F34,D28&gt;=F28),"","не верно")</f>
      </c>
      <c r="H37" s="462">
        <f>IF(H35='Р.II.Услуги_инв.тр.воз'!D46,"","не верно")</f>
      </c>
      <c r="K37" s="443" t="s">
        <v>139</v>
      </c>
      <c r="L37" s="462">
        <f>IF(AND(D17=0,L17=0),"",IF(AND(D17&gt;0,OR(L17&gt;0,$G$17=$D$17)),"","не верно"))</f>
      </c>
      <c r="M37" s="462">
        <f>IF(AND(E17=0,M17=0),"",IF(AND(E17&gt;0,OR(M17&gt;0,$G$17=$D$17)),"","не верно"))</f>
      </c>
      <c r="N37" s="462">
        <f>IF(AND(F17=0,N17=0),"",IF(AND(F17&gt;0,OR(N17&gt;0,$G$17=$D$17)),"","не верно"))</f>
      </c>
      <c r="O37" s="461">
        <f>IF(AND(O17&lt;=SUM(O12:O16),O17&gt;=MAX(O12:O16)),"","не верно")</f>
      </c>
      <c r="P37" s="461">
        <f>IF(AND(P17&lt;=SUM(P12:P16),P17&gt;=MAX(P12:P16)),"","не верно")</f>
      </c>
      <c r="Q37" s="461">
        <f>IF(AND(Q17&lt;=SUM(Q12:Q16),Q17&gt;=MAX(Q12:Q16)),"","не верно")</f>
      </c>
      <c r="R37" s="441"/>
      <c r="S37" s="462">
        <f>IF(S17='Р.II.Услуги_инв.тр.воз'!E44,"","не верно")</f>
      </c>
      <c r="T37" s="441"/>
      <c r="U37" s="441"/>
      <c r="V37" s="443" t="s">
        <v>139</v>
      </c>
      <c r="W37" s="462">
        <f>IF(AND(O17=0,W17=0),"",IF(AND(O17&gt;0,OR(W17&gt;0,$R$17=$O$17)),"","не верно"))</f>
      </c>
      <c r="X37" s="462">
        <f>IF(AND(P17=0,X17=0),"",IF(AND(P17&gt;0,OR(X17&gt;0,$R$17=$O$17)),"","не верно"))</f>
      </c>
      <c r="Y37" s="462">
        <f>IF(AND(Q17=0,Y17=0),"",IF(AND(Q17&gt;0,OR(Y17&gt;0,$R$17=$O$17)),"","не верно"))</f>
      </c>
    </row>
    <row r="38" spans="3:25" ht="12.75">
      <c r="C38" s="38" t="s">
        <v>137</v>
      </c>
      <c r="D38" s="464" t="str">
        <f>IF(AND(D17=0,D26=0,D35=0,D36=0),"",IF(AND(AND(D36&gt;0,D36&gt;=MAX(D12:D35)),AND(D36&gt;0,SUM(D17+D26+D35)&gt;=D36)),"Да","не верно"))</f>
        <v>Да</v>
      </c>
      <c r="E38" s="464" t="str">
        <f>IF(AND(E17=0,E26=0,E35=0,E36=0),"",IF(AND(AND(E36&gt;0,E36&gt;=MAX(E12:E35)),AND(E36&gt;0,SUM(E17+E26+E35)&gt;=E36)),"Да","не верно"))</f>
        <v>Да</v>
      </c>
      <c r="F38" s="464" t="str">
        <f>IF(AND(F17=0,F26=0,F35=0,F36=0),"",IF(AND(AND(F36&gt;0,F36&gt;=MAX(F12:F35)),AND(F36&gt;0,SUM(F17+F26+F35)&gt;=F36)),"Да","не верно"))</f>
        <v>Да</v>
      </c>
      <c r="G38" s="440"/>
      <c r="H38" s="283">
        <f>IF(H36=SUM('Р.II.Услуги_инв.тр.воз'!D44:D46),"","не верно")</f>
      </c>
      <c r="K38" s="443" t="s">
        <v>140</v>
      </c>
      <c r="L38" s="462">
        <f>IF(AND(D26=0,L26=0),"",IF(AND(D26&gt;0,OR(L26&gt;0,$G$26=$D$26)),"","не верно"))</f>
      </c>
      <c r="M38" s="462">
        <f>IF(AND(E26=0,M26=0),"",IF(AND(E26&gt;0,OR(M26&gt;0,$G$26=$D$26)),"","не верно"))</f>
      </c>
      <c r="N38" s="462">
        <f>IF(AND(F26=0,N26=0),"",IF(AND(F26&gt;0,OR(N26&gt;0,$G$26=$D$26)),"","не верно"))</f>
      </c>
      <c r="O38" s="461">
        <f>IF(AND(O26&lt;=SUM(O19:O25),O26&gt;=MAX(O19:O25)),"","не верно")</f>
      </c>
      <c r="P38" s="461">
        <f>IF(AND(P26&lt;=SUM(P19:P25),P26&gt;=MAX(P19:P25)),"","не верно")</f>
      </c>
      <c r="Q38" s="461">
        <f>IF(AND(Q26&lt;=SUM(Q19:Q25),Q26&gt;=MAX(Q19:Q25)),"","не верно")</f>
      </c>
      <c r="R38" s="461">
        <f>IF(AND(O17&gt;=P17,O18&gt;=P18,O19&gt;=P19,O20&gt;=P20,O21&gt;=P21,O22&gt;=P22,O23&gt;=P23,O24&gt;=P24,O17&gt;=Q17,O18&gt;=Q18,O19&gt;=Q19,O20&gt;=Q20,O21&gt;=Q21,O22&gt;=Q22,O23&gt;=Q23,O24&gt;=Q24),"","не верно")</f>
      </c>
      <c r="S38" s="462">
        <f>IF(S26='Р.II.Услуги_инв.тр.воз'!T14+'Р.II.Услуги_инв.тр.воз'!T15+'Р.II.Услуги_инв.тр.воз'!T17+'Р.II.Услуги_инв.тр.воз'!T18+'Р.II.Услуги_инв.тр.воз'!T24+'Р.II.Услуги_инв.тр.воз'!T36,"","не верно")</f>
      </c>
      <c r="T38" s="441"/>
      <c r="U38" s="441"/>
      <c r="V38" s="443" t="s">
        <v>140</v>
      </c>
      <c r="W38" s="462">
        <f>IF(AND(O26=0,W26=0),"",IF(AND(O26&gt;0,OR(W26&gt;0,$R$26=$O$26)),"","не верно"))</f>
      </c>
      <c r="X38" s="462">
        <f>IF(AND(P26=0,X26=0),"",IF(AND(P26&gt;0,OR(X26&gt;0,$R$26=$O$26)),"","не верно"))</f>
      </c>
      <c r="Y38" s="462">
        <f>IF(AND(Q26=0,Y26=0),"",IF(AND(Q26&gt;0,OR(Y26&gt;0,$R$26=$O$26)),"","не верно"))</f>
      </c>
    </row>
    <row r="39" spans="3:25" ht="12.75">
      <c r="C39" s="443" t="s">
        <v>147</v>
      </c>
      <c r="D39" s="461">
        <f>IF(AND(D17&lt;=SUM(D12:D16),D17&gt;=MAX(D12:D16)),"","не верно")</f>
      </c>
      <c r="E39" s="461">
        <f>IF(AND(E17&lt;=SUM(E12:E16),E17&gt;=MAX(E12:E16)),"","не верно")</f>
      </c>
      <c r="F39" s="461">
        <f>IF(AND(F17&lt;=SUM(F12:F16),F17&gt;=MAX(F12:F16)),"","не верно")</f>
      </c>
      <c r="G39" s="441"/>
      <c r="H39" s="462">
        <f>IF(H17='Р.II.Услуги_инв.тр.воз'!D44,"","не верно")</f>
      </c>
      <c r="K39" s="443" t="s">
        <v>141</v>
      </c>
      <c r="L39" s="462">
        <f>IF(AND(D35=0,L35=0),"",IF(AND(D35&gt;0,OR(L35&gt;0,$G$35=$D$35)),"","не верно"))</f>
      </c>
      <c r="M39" s="462">
        <f>IF(AND(E35=0,M35=0),"",IF(AND(E35&gt;0,OR(M35&gt;0,$G$35=$D$35)),"","не верно"))</f>
      </c>
      <c r="N39" s="462">
        <f>IF(AND(F35=0,N35=0),"",IF(AND(F35&gt;0,OR(N35&gt;0,$G$35=$D$35)),"","не верно"))</f>
      </c>
      <c r="O39" s="461">
        <f>IF(AND(O35&lt;=SUM(O28:O34),O35&gt;=MAX(O28:O34)),"","не верно")</f>
      </c>
      <c r="P39" s="461">
        <f>IF(AND(P35&lt;=SUM(P28:P34),P35&gt;=MAX(P28:P34)),"","не верно")</f>
      </c>
      <c r="Q39" s="461">
        <f>IF(AND(Q35&lt;=SUM(Q28:Q34),Q35&gt;=MAX(Q28:Q34)),"","не верно")</f>
      </c>
      <c r="R39" s="461">
        <f>IF(AND(O29&gt;=P29,O30&gt;=P30,O31&gt;=P31,O32&gt;=P32,O33&gt;=P33,O34&gt;=P34,O28&gt;=P28,O30&gt;=Q30,O31&gt;=Q31,O32&gt;=Q32,O33&gt;=Q33,O34&gt;=Q34,O28&gt;=Q28,O29&gt;=Q29),"","не верно")</f>
      </c>
      <c r="S39" s="462"/>
      <c r="T39" s="441"/>
      <c r="U39" s="441"/>
      <c r="V39" s="443" t="s">
        <v>141</v>
      </c>
      <c r="W39" s="462">
        <f>IF(AND(O35=0,W35=0),"",IF(AND(O35&gt;0,OR(W35&gt;0,$R$35=$O$35)),"","не верно"))</f>
      </c>
      <c r="X39" s="462">
        <f>IF(AND(P35=0,X35=0),"",IF(AND(P35&gt;0,OR(X35&gt;0,$R$35=$O$35)),"","не верно"))</f>
      </c>
      <c r="Y39" s="462">
        <f>IF(AND(Q35=0,Y35=0),"",IF(AND(Q35&gt;0,OR(Y35&gt;0,$R$35=$O$35)),"","не верно"))</f>
      </c>
    </row>
    <row r="40" spans="3:25" ht="13.5" thickBot="1">
      <c r="C40" s="443" t="s">
        <v>148</v>
      </c>
      <c r="D40" s="461">
        <f>IF(AND(D26&lt;=SUM(D19:D25),D26&gt;=MAX(D19:D25)),"","не верно")</f>
      </c>
      <c r="E40" s="461">
        <f>IF(AND(E26&lt;=SUM(E19:E25),E26&gt;=MAX(E19:E25)),"","не верно")</f>
      </c>
      <c r="F40" s="461">
        <f>IF(AND(F26&lt;=SUM(F19:F25),F26&gt;=MAX(F19:F25)),"","не верно")</f>
      </c>
      <c r="G40" s="461">
        <f>IF(AND(D19&gt;=E19,D20&gt;=E20,D21&gt;=E21,D22&gt;=E22,D23&gt;=E23,D24&gt;=E24,D25&gt;=E25,D26&gt;=E26,D19&gt;=F19,D20&gt;=F20,D21&gt;=F21,D22&gt;=F22,D23&gt;=F23,D24&gt;=F24,D25&gt;=F25,D26&gt;=F26),"","не верно")</f>
      </c>
      <c r="H40" s="462">
        <f>IF(H26='Р.II.Услуги_инв.тр.воз'!D45,"","не верно")</f>
      </c>
      <c r="I40" s="17"/>
      <c r="J40" s="17"/>
      <c r="K40" s="444" t="s">
        <v>142</v>
      </c>
      <c r="L40" s="462">
        <f>IF(AND(D36=0,L36=0),"",IF(AND(D36&gt;0,OR(L36&gt;0,$G$36=$D$36)),"","не верно"))</f>
      </c>
      <c r="M40" s="462">
        <f>IF(AND(E36=0,M36=0),"",IF(AND(E36&gt;0,OR(M36&gt;0,$G$36=$D$36)),"","не верно"))</f>
      </c>
      <c r="N40" s="462">
        <f>IF(AND(F36=0,N36=0),"",IF(AND(F36&gt;0,OR(N36&gt;0,$G$36=$D$36)),"","не верно"))</f>
      </c>
      <c r="O40" s="464">
        <f>IF(AND(O17=0,O26=0,O35=0,O36=0),"",IF(AND(AND(O36&gt;0,O36&gt;=MAX(O12:O35)),AND(O36&gt;0,SUM(O17+O26+O35)&gt;=O36)),"Да","не верно"))</f>
      </c>
      <c r="P40" s="464">
        <f>IF(AND(P17=0,P26=0,P35=0,P36=0),"",IF(AND(AND(P36&gt;0,P36&gt;=MAX(P12:P35)),AND(P36&gt;0,SUM(P17+P26+P35)&gt;=P36)),"Да","не верно"))</f>
      </c>
      <c r="Q40" s="464">
        <f>IF(AND(Q17=0,Q26=0,Q35=0,Q36=0),"",IF(AND(AND(Q36&gt;0,Q36&gt;=MAX(Q12:Q35)),AND(Q36&gt;0,SUM(Q17+Q26+Q35)&gt;=Q36)),"Да","не верно"))</f>
      </c>
      <c r="R40" s="440"/>
      <c r="S40" s="440"/>
      <c r="T40" s="441"/>
      <c r="U40" s="441"/>
      <c r="V40" s="444" t="s">
        <v>142</v>
      </c>
      <c r="W40" s="462">
        <f>IF(AND(O36=0,W36=0),"",IF(AND(O36&gt;0,OR(W36&gt;0,$R$36=$O$36)),"","не верно"))</f>
      </c>
      <c r="X40" s="462">
        <f>IF(AND(P36=0,X36=0),"",IF(AND(P36&gt;0,OR(X36&gt;0,$R$36=$O$36)),"","не верно"))</f>
      </c>
      <c r="Y40" s="462">
        <f>IF(AND(Q36=0,Y36=0),"",IF(AND(Q36&gt;0,OR(Y36&gt;0,$R$36=$O$36)),"","не верно"))</f>
      </c>
    </row>
    <row r="41" spans="4:19" ht="12.75" customHeight="1">
      <c r="D41" s="17"/>
      <c r="E41" s="17"/>
      <c r="F41" s="17"/>
      <c r="G41" s="17"/>
      <c r="H41" s="17"/>
      <c r="I41" s="17"/>
      <c r="J41" s="17"/>
      <c r="K41" s="17"/>
      <c r="L41" s="588" t="s">
        <v>124</v>
      </c>
      <c r="M41" s="589"/>
      <c r="N41" s="590"/>
      <c r="O41" s="440"/>
      <c r="P41" s="440"/>
      <c r="Q41" s="440"/>
      <c r="R41" s="441"/>
      <c r="S41" s="440"/>
    </row>
    <row r="42" spans="4:14" ht="12.75">
      <c r="D42" s="34"/>
      <c r="E42" s="82"/>
      <c r="F42" s="371"/>
      <c r="G42" s="371"/>
      <c r="H42" s="371"/>
      <c r="I42" s="371"/>
      <c r="J42" s="371"/>
      <c r="K42" s="371"/>
      <c r="L42" s="613"/>
      <c r="M42" s="614"/>
      <c r="N42" s="615"/>
    </row>
    <row r="43" spans="4:14" ht="12.75">
      <c r="D43" s="15"/>
      <c r="E43" s="14"/>
      <c r="F43" s="14"/>
      <c r="G43" s="14"/>
      <c r="H43" s="14"/>
      <c r="I43" s="14"/>
      <c r="J43" s="14"/>
      <c r="L43" s="613"/>
      <c r="M43" s="614"/>
      <c r="N43" s="615"/>
    </row>
    <row r="44" spans="4:14" ht="12.75">
      <c r="D44" s="34"/>
      <c r="E44" s="82"/>
      <c r="F44" s="379"/>
      <c r="G44" s="379"/>
      <c r="H44" s="379"/>
      <c r="I44" s="379"/>
      <c r="J44" s="379"/>
      <c r="K44" s="379"/>
      <c r="L44" s="613"/>
      <c r="M44" s="614"/>
      <c r="N44" s="615"/>
    </row>
    <row r="45" spans="12:14" ht="13.5" thickBot="1">
      <c r="L45" s="591"/>
      <c r="M45" s="592"/>
      <c r="N45" s="593"/>
    </row>
  </sheetData>
  <sheetProtection password="CC63" sheet="1" objects="1" scenarios="1"/>
  <mergeCells count="29">
    <mergeCell ref="W7:Y7"/>
    <mergeCell ref="D8:D9"/>
    <mergeCell ref="E8:G8"/>
    <mergeCell ref="H8:H9"/>
    <mergeCell ref="I8:K8"/>
    <mergeCell ref="W8:W9"/>
    <mergeCell ref="S7:V7"/>
    <mergeCell ref="T8:V8"/>
    <mergeCell ref="S8:S9"/>
    <mergeCell ref="L41:N45"/>
    <mergeCell ref="O7:R7"/>
    <mergeCell ref="P8:R8"/>
    <mergeCell ref="L8:L9"/>
    <mergeCell ref="M8:N8"/>
    <mergeCell ref="O8:O9"/>
    <mergeCell ref="B18:Y18"/>
    <mergeCell ref="B27:Y27"/>
    <mergeCell ref="B11:Y11"/>
    <mergeCell ref="B10:C10"/>
    <mergeCell ref="E3:F3"/>
    <mergeCell ref="G3:H3"/>
    <mergeCell ref="B5:Y5"/>
    <mergeCell ref="B6:C9"/>
    <mergeCell ref="D6:N6"/>
    <mergeCell ref="O6:Y6"/>
    <mergeCell ref="D7:G7"/>
    <mergeCell ref="X8:Y8"/>
    <mergeCell ref="H7:K7"/>
    <mergeCell ref="L7:N7"/>
  </mergeCells>
  <printOptions horizontalCentered="1"/>
  <pageMargins left="0.1968503937007874" right="0.1968503937007874" top="0.1968503937007874" bottom="0.1968503937007874" header="0" footer="0.11811023622047245"/>
  <pageSetup horizontalDpi="600" verticalDpi="600" orientation="landscape" paperSize="9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B1:Q45"/>
  <sheetViews>
    <sheetView zoomScale="75" zoomScaleNormal="75" zoomScalePageLayoutView="0" workbookViewId="0" topLeftCell="A1">
      <selection activeCell="F42" sqref="F42:J42"/>
    </sheetView>
  </sheetViews>
  <sheetFormatPr defaultColWidth="9.00390625" defaultRowHeight="12.75"/>
  <cols>
    <col min="1" max="1" width="2.75390625" style="1" customWidth="1"/>
    <col min="2" max="2" width="3.375" style="1" customWidth="1"/>
    <col min="3" max="3" width="23.25390625" style="1" customWidth="1"/>
    <col min="4" max="4" width="11.75390625" style="1" customWidth="1"/>
    <col min="5" max="5" width="9.375" style="1" customWidth="1"/>
    <col min="6" max="6" width="10.125" style="1" customWidth="1"/>
    <col min="7" max="7" width="9.625" style="1" customWidth="1"/>
    <col min="8" max="8" width="10.375" style="1" customWidth="1"/>
    <col min="9" max="9" width="11.00390625" style="1" customWidth="1"/>
    <col min="10" max="12" width="11.375" style="1" customWidth="1"/>
    <col min="13" max="13" width="11.125" style="1" customWidth="1"/>
    <col min="14" max="14" width="12.00390625" style="1" customWidth="1"/>
    <col min="15" max="15" width="3.75390625" style="1" customWidth="1"/>
    <col min="16" max="16" width="8.625" style="1" customWidth="1"/>
    <col min="17" max="16384" width="9.125" style="1" customWidth="1"/>
  </cols>
  <sheetData>
    <row r="1" spans="4:13" ht="15">
      <c r="D1" s="467" t="s">
        <v>87</v>
      </c>
      <c r="E1" s="468"/>
      <c r="F1" s="468"/>
      <c r="G1" s="468"/>
      <c r="H1" s="468"/>
      <c r="I1" s="468"/>
      <c r="J1" s="468"/>
      <c r="K1" s="17"/>
      <c r="L1" s="17"/>
      <c r="M1" s="17"/>
    </row>
    <row r="2" spans="2:4" ht="6" customHeight="1">
      <c r="B2" s="2"/>
      <c r="C2" s="3"/>
      <c r="D2" s="3"/>
    </row>
    <row r="3" spans="2:9" ht="12.75">
      <c r="B3" s="24"/>
      <c r="C3" s="24"/>
      <c r="D3" s="469" t="e">
        <f>'Р.II.Услуги_пожилые'!D4</f>
        <v>#REF!</v>
      </c>
      <c r="E3" s="569" t="e">
        <f>'Р.III Оплата гар.услуг_пожилые'!E3:F3</f>
        <v>#REF!</v>
      </c>
      <c r="F3" s="569"/>
      <c r="G3" s="569" t="e">
        <f>'Р.III Оплата гар.услуг_пожилые'!G3:H3</f>
        <v>#REF!</v>
      </c>
      <c r="H3" s="569"/>
      <c r="I3" s="41"/>
    </row>
    <row r="4" spans="2:9" ht="13.5" thickBot="1">
      <c r="B4" s="24"/>
      <c r="C4" s="24"/>
      <c r="D4" s="32"/>
      <c r="E4" s="33"/>
      <c r="F4" s="33"/>
      <c r="G4" s="33"/>
      <c r="H4" s="33"/>
      <c r="I4" s="33"/>
    </row>
    <row r="5" spans="2:14" ht="15.75" thickBot="1">
      <c r="B5" s="578" t="s">
        <v>106</v>
      </c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80"/>
    </row>
    <row r="6" spans="2:14" ht="23.25" customHeight="1" thickBot="1">
      <c r="B6" s="554"/>
      <c r="C6" s="606"/>
      <c r="D6" s="570" t="s">
        <v>127</v>
      </c>
      <c r="E6" s="571"/>
      <c r="F6" s="571"/>
      <c r="G6" s="571"/>
      <c r="H6" s="571"/>
      <c r="I6" s="571"/>
      <c r="J6" s="571"/>
      <c r="K6" s="571"/>
      <c r="L6" s="571"/>
      <c r="M6" s="571"/>
      <c r="N6" s="572"/>
    </row>
    <row r="7" spans="2:14" ht="27.75" customHeight="1">
      <c r="B7" s="556"/>
      <c r="C7" s="607"/>
      <c r="D7" s="609" t="s">
        <v>86</v>
      </c>
      <c r="E7" s="610"/>
      <c r="F7" s="610"/>
      <c r="G7" s="611"/>
      <c r="H7" s="576" t="s">
        <v>54</v>
      </c>
      <c r="I7" s="574"/>
      <c r="J7" s="574"/>
      <c r="K7" s="575"/>
      <c r="L7" s="576" t="s">
        <v>126</v>
      </c>
      <c r="M7" s="574"/>
      <c r="N7" s="575"/>
    </row>
    <row r="8" spans="2:14" ht="15.75" customHeight="1">
      <c r="B8" s="556"/>
      <c r="C8" s="607"/>
      <c r="D8" s="584" t="s">
        <v>16</v>
      </c>
      <c r="E8" s="552" t="s">
        <v>39</v>
      </c>
      <c r="F8" s="552"/>
      <c r="G8" s="595"/>
      <c r="H8" s="539" t="s">
        <v>16</v>
      </c>
      <c r="I8" s="552" t="s">
        <v>39</v>
      </c>
      <c r="J8" s="552"/>
      <c r="K8" s="553"/>
      <c r="L8" s="565" t="s">
        <v>16</v>
      </c>
      <c r="M8" s="586" t="s">
        <v>39</v>
      </c>
      <c r="N8" s="587"/>
    </row>
    <row r="9" spans="2:17" ht="55.5" customHeight="1" thickBot="1">
      <c r="B9" s="558"/>
      <c r="C9" s="608"/>
      <c r="D9" s="585"/>
      <c r="E9" s="175" t="s">
        <v>66</v>
      </c>
      <c r="F9" s="175" t="s">
        <v>70</v>
      </c>
      <c r="G9" s="190" t="s">
        <v>68</v>
      </c>
      <c r="H9" s="540"/>
      <c r="I9" s="175" t="s">
        <v>66</v>
      </c>
      <c r="J9" s="175" t="s">
        <v>67</v>
      </c>
      <c r="K9" s="176" t="s">
        <v>68</v>
      </c>
      <c r="L9" s="622"/>
      <c r="M9" s="386" t="s">
        <v>66</v>
      </c>
      <c r="N9" s="387" t="s">
        <v>67</v>
      </c>
      <c r="P9" s="473" t="s">
        <v>158</v>
      </c>
      <c r="Q9" s="472" t="s">
        <v>159</v>
      </c>
    </row>
    <row r="10" spans="2:14" ht="13.5" thickBot="1">
      <c r="B10" s="620" t="s">
        <v>40</v>
      </c>
      <c r="C10" s="621"/>
      <c r="D10" s="423">
        <v>1</v>
      </c>
      <c r="E10" s="423">
        <v>2</v>
      </c>
      <c r="F10" s="423">
        <v>3</v>
      </c>
      <c r="G10" s="428">
        <v>4</v>
      </c>
      <c r="H10" s="422">
        <v>5</v>
      </c>
      <c r="I10" s="423">
        <v>6</v>
      </c>
      <c r="J10" s="423">
        <v>7</v>
      </c>
      <c r="K10" s="424">
        <v>8</v>
      </c>
      <c r="L10" s="422">
        <v>9</v>
      </c>
      <c r="M10" s="423">
        <v>10</v>
      </c>
      <c r="N10" s="425">
        <v>11</v>
      </c>
    </row>
    <row r="11" spans="2:14" ht="22.5" customHeight="1" thickBot="1">
      <c r="B11" s="596" t="s">
        <v>133</v>
      </c>
      <c r="C11" s="597"/>
      <c r="D11" s="597"/>
      <c r="E11" s="597"/>
      <c r="F11" s="597"/>
      <c r="G11" s="597"/>
      <c r="H11" s="597"/>
      <c r="I11" s="597"/>
      <c r="J11" s="597"/>
      <c r="K11" s="597"/>
      <c r="L11" s="597"/>
      <c r="M11" s="597"/>
      <c r="N11" s="598"/>
    </row>
    <row r="12" spans="2:17" ht="12.75">
      <c r="B12" s="178">
        <v>1</v>
      </c>
      <c r="C12" s="36" t="s">
        <v>53</v>
      </c>
      <c r="D12" s="398">
        <f aca="true" t="shared" si="0" ref="D12:D17">G12</f>
        <v>1</v>
      </c>
      <c r="E12" s="241"/>
      <c r="F12" s="241"/>
      <c r="G12" s="413">
        <v>1</v>
      </c>
      <c r="H12" s="228">
        <f>'Р.II.Услуги_семьи с детьми'!E13</f>
        <v>15</v>
      </c>
      <c r="I12" s="241"/>
      <c r="J12" s="241"/>
      <c r="K12" s="198">
        <f>H12-I12-J12</f>
        <v>15</v>
      </c>
      <c r="L12" s="426"/>
      <c r="M12" s="427"/>
      <c r="N12" s="389"/>
      <c r="P12" s="462" t="e">
        <f>IF(G12&lt;=#REF!,"","не верно")</f>
        <v>#REF!</v>
      </c>
      <c r="Q12" s="283">
        <f>IF(AND(G12=0,H12=0),"",IF(AND(G12&gt;0,H12&gt;0,H12&gt;=G12),"","не верно"))</f>
      </c>
    </row>
    <row r="13" spans="2:17" ht="12.75">
      <c r="B13" s="74">
        <v>2</v>
      </c>
      <c r="C13" s="35" t="s">
        <v>47</v>
      </c>
      <c r="D13" s="398">
        <f t="shared" si="0"/>
        <v>1</v>
      </c>
      <c r="E13" s="199"/>
      <c r="F13" s="199"/>
      <c r="G13" s="408">
        <v>1</v>
      </c>
      <c r="H13" s="69">
        <f>'Р.II.Услуги_семьи с детьми'!F13</f>
        <v>97</v>
      </c>
      <c r="I13" s="273"/>
      <c r="J13" s="199"/>
      <c r="K13" s="68">
        <f>H13-I13-J13</f>
        <v>97</v>
      </c>
      <c r="L13" s="400"/>
      <c r="M13" s="401"/>
      <c r="N13" s="393"/>
      <c r="P13" s="462" t="e">
        <f>IF(G13&lt;=#REF!,"","не верно")</f>
        <v>#REF!</v>
      </c>
      <c r="Q13" s="283">
        <f aca="true" t="shared" si="1" ref="Q13:Q36">IF(AND(G13=0,H13=0),"",IF(AND(G13&gt;0,H13&gt;0,H13&gt;=G13),"","не верно"))</f>
      </c>
    </row>
    <row r="14" spans="2:17" ht="12.75">
      <c r="B14" s="74">
        <v>3</v>
      </c>
      <c r="C14" s="35" t="s">
        <v>48</v>
      </c>
      <c r="D14" s="398">
        <f t="shared" si="0"/>
        <v>1</v>
      </c>
      <c r="E14" s="199"/>
      <c r="F14" s="199"/>
      <c r="G14" s="408">
        <v>1</v>
      </c>
      <c r="H14" s="421">
        <f>'Р.II.Услуги_семьи с детьми'!I13</f>
        <v>24</v>
      </c>
      <c r="I14" s="199"/>
      <c r="J14" s="271"/>
      <c r="K14" s="68">
        <f>H14-I14-J14</f>
        <v>24</v>
      </c>
      <c r="L14" s="400"/>
      <c r="M14" s="401"/>
      <c r="N14" s="393"/>
      <c r="P14" s="462" t="e">
        <f>IF(G14&lt;=#REF!,"","не верно")</f>
        <v>#REF!</v>
      </c>
      <c r="Q14" s="283">
        <f t="shared" si="1"/>
      </c>
    </row>
    <row r="15" spans="2:17" ht="12.75">
      <c r="B15" s="74">
        <v>4</v>
      </c>
      <c r="C15" s="35" t="s">
        <v>51</v>
      </c>
      <c r="D15" s="398">
        <f t="shared" si="0"/>
        <v>0</v>
      </c>
      <c r="E15" s="199"/>
      <c r="F15" s="199"/>
      <c r="G15" s="408">
        <v>0</v>
      </c>
      <c r="H15" s="69">
        <f>'Р.II.Услуги_семьи с детьми'!J13</f>
        <v>0</v>
      </c>
      <c r="I15" s="241"/>
      <c r="J15" s="199"/>
      <c r="K15" s="68">
        <f>H15-I15-J15</f>
        <v>0</v>
      </c>
      <c r="L15" s="400"/>
      <c r="M15" s="401"/>
      <c r="N15" s="393"/>
      <c r="P15" s="462" t="e">
        <f>IF(G15&lt;=#REF!,"","не верно")</f>
        <v>#REF!</v>
      </c>
      <c r="Q15" s="283">
        <f t="shared" si="1"/>
      </c>
    </row>
    <row r="16" spans="2:17" ht="27.75" customHeight="1">
      <c r="B16" s="74">
        <v>5</v>
      </c>
      <c r="C16" s="35" t="s">
        <v>50</v>
      </c>
      <c r="D16" s="398">
        <f t="shared" si="0"/>
        <v>0</v>
      </c>
      <c r="E16" s="199"/>
      <c r="F16" s="199"/>
      <c r="G16" s="408">
        <v>0</v>
      </c>
      <c r="H16" s="69">
        <f>'Р.II.Услуги_семьи с детьми'!K13</f>
        <v>0</v>
      </c>
      <c r="I16" s="199"/>
      <c r="J16" s="199"/>
      <c r="K16" s="68">
        <f>H16-I16-J16</f>
        <v>0</v>
      </c>
      <c r="L16" s="400"/>
      <c r="M16" s="401"/>
      <c r="N16" s="393"/>
      <c r="P16" s="462" t="e">
        <f>IF(G16&lt;=#REF!,"","не верно")</f>
        <v>#REF!</v>
      </c>
      <c r="Q16" s="283">
        <f t="shared" si="1"/>
      </c>
    </row>
    <row r="17" spans="2:17" ht="13.5" thickBot="1">
      <c r="B17" s="179"/>
      <c r="C17" s="195" t="s">
        <v>16</v>
      </c>
      <c r="D17" s="398">
        <f t="shared" si="0"/>
        <v>1</v>
      </c>
      <c r="E17" s="273"/>
      <c r="F17" s="273"/>
      <c r="G17" s="384">
        <v>1</v>
      </c>
      <c r="H17" s="228">
        <f>I17+J17+K17</f>
        <v>136</v>
      </c>
      <c r="I17" s="251"/>
      <c r="J17" s="251"/>
      <c r="K17" s="70">
        <f>SUM(K12:K16)</f>
        <v>136</v>
      </c>
      <c r="L17" s="391"/>
      <c r="M17" s="392"/>
      <c r="N17" s="394"/>
      <c r="P17" s="462" t="e">
        <f>IF(G17=#REF!,"","не верно")</f>
        <v>#REF!</v>
      </c>
      <c r="Q17" s="283">
        <f t="shared" si="1"/>
      </c>
    </row>
    <row r="18" spans="2:14" ht="18.75" customHeight="1" thickBot="1">
      <c r="B18" s="599" t="s">
        <v>134</v>
      </c>
      <c r="C18" s="600"/>
      <c r="D18" s="600"/>
      <c r="E18" s="600"/>
      <c r="F18" s="600"/>
      <c r="G18" s="600"/>
      <c r="H18" s="600"/>
      <c r="I18" s="600"/>
      <c r="J18" s="600"/>
      <c r="K18" s="600"/>
      <c r="L18" s="600"/>
      <c r="M18" s="600"/>
      <c r="N18" s="601"/>
    </row>
    <row r="19" spans="2:17" ht="12.75">
      <c r="B19" s="178">
        <v>6</v>
      </c>
      <c r="C19" s="36" t="s">
        <v>53</v>
      </c>
      <c r="D19" s="402">
        <f>G19</f>
        <v>152</v>
      </c>
      <c r="E19" s="241"/>
      <c r="F19" s="241"/>
      <c r="G19" s="410">
        <v>152</v>
      </c>
      <c r="H19" s="67">
        <f>'Р.II.Услуги_семьи с детьми'!E15+'Р.II.Услуги_семьи с детьми'!E16+'Р.II.Услуги_семьи с детьми'!E17+'Р.II.Услуги_семьи с детьми'!E24+'Р.II.Услуги_семьи с детьми'!E26+'Р.II.Услуги_семьи с детьми'!E28+'Р.II.Услуги_семьи с детьми'!E33</f>
        <v>5760</v>
      </c>
      <c r="I19" s="234"/>
      <c r="J19" s="234"/>
      <c r="K19" s="66">
        <f aca="true" t="shared" si="2" ref="K19:K25">H19-I19-J19</f>
        <v>5760</v>
      </c>
      <c r="L19" s="403"/>
      <c r="M19" s="399"/>
      <c r="N19" s="388"/>
      <c r="P19" s="462" t="e">
        <f>IF(G19&lt;=SUM(#REF!)+#REF!+#REF!+#REF!+#REF!,"","не верно")</f>
        <v>#REF!</v>
      </c>
      <c r="Q19" s="283">
        <f t="shared" si="1"/>
      </c>
    </row>
    <row r="20" spans="2:17" ht="12.75">
      <c r="B20" s="74">
        <v>7</v>
      </c>
      <c r="C20" s="35" t="s">
        <v>47</v>
      </c>
      <c r="D20" s="402">
        <f aca="true" t="shared" si="3" ref="D20:D26">G20</f>
        <v>0</v>
      </c>
      <c r="E20" s="199"/>
      <c r="F20" s="199"/>
      <c r="G20" s="411"/>
      <c r="H20" s="69">
        <f>'Р.II.Услуги_семьи с детьми'!F15+'Р.II.Услуги_семьи с детьми'!F16+'Р.II.Услуги_семьи с детьми'!F17+'Р.II.Услуги_семьи с детьми'!F24+'Р.II.Услуги_семьи с детьми'!F26+'Р.II.Услуги_семьи с детьми'!F28+'Р.II.Услуги_семьи с детьми'!F33</f>
        <v>0</v>
      </c>
      <c r="I20" s="199"/>
      <c r="J20" s="199"/>
      <c r="K20" s="68">
        <f t="shared" si="2"/>
        <v>0</v>
      </c>
      <c r="L20" s="404"/>
      <c r="M20" s="401"/>
      <c r="N20" s="389"/>
      <c r="P20" s="462" t="e">
        <f>IF(G20&lt;=SUM(#REF!)+#REF!+#REF!+#REF!+#REF!,"","не верно")</f>
        <v>#REF!</v>
      </c>
      <c r="Q20" s="283">
        <f t="shared" si="1"/>
      </c>
    </row>
    <row r="21" spans="2:17" ht="12.75">
      <c r="B21" s="74">
        <v>8</v>
      </c>
      <c r="C21" s="35" t="s">
        <v>49</v>
      </c>
      <c r="D21" s="402">
        <f t="shared" si="3"/>
        <v>205</v>
      </c>
      <c r="E21" s="199"/>
      <c r="F21" s="199"/>
      <c r="G21" s="411">
        <v>205</v>
      </c>
      <c r="H21" s="69">
        <f>'Р.II.Услуги_семьи с детьми'!G15+'Р.II.Услуги_семьи с детьми'!G16+'Р.II.Услуги_семьи с детьми'!G17+'Р.II.Услуги_семьи с детьми'!G24+'Р.II.Услуги_семьи с детьми'!G26+'Р.II.Услуги_семьи с детьми'!G28+'Р.II.Услуги_семьи с детьми'!G33</f>
        <v>1803</v>
      </c>
      <c r="I21" s="199"/>
      <c r="J21" s="199"/>
      <c r="K21" s="68">
        <f t="shared" si="2"/>
        <v>1803</v>
      </c>
      <c r="L21" s="404"/>
      <c r="M21" s="401"/>
      <c r="N21" s="389"/>
      <c r="P21" s="462" t="e">
        <f>IF(G21&lt;=SUM(#REF!)+#REF!+#REF!+#REF!+#REF!,"","не верно")</f>
        <v>#REF!</v>
      </c>
      <c r="Q21" s="283">
        <f t="shared" si="1"/>
      </c>
    </row>
    <row r="22" spans="2:17" ht="12.75">
      <c r="B22" s="74">
        <v>9</v>
      </c>
      <c r="C22" s="35" t="s">
        <v>52</v>
      </c>
      <c r="D22" s="402">
        <f t="shared" si="3"/>
        <v>0</v>
      </c>
      <c r="E22" s="199"/>
      <c r="F22" s="199"/>
      <c r="G22" s="411"/>
      <c r="H22" s="69">
        <f>'Р.II.Услуги_семьи с детьми'!H15+'Р.II.Услуги_семьи с детьми'!H16+'Р.II.Услуги_семьи с детьми'!H17+'Р.II.Услуги_семьи с детьми'!H24+'Р.II.Услуги_семьи с детьми'!H26+'Р.II.Услуги_семьи с детьми'!H28+'Р.II.Услуги_семьи с детьми'!H33</f>
        <v>0</v>
      </c>
      <c r="I22" s="199"/>
      <c r="J22" s="199"/>
      <c r="K22" s="68">
        <f t="shared" si="2"/>
        <v>0</v>
      </c>
      <c r="L22" s="404"/>
      <c r="M22" s="401"/>
      <c r="N22" s="389"/>
      <c r="P22" s="462" t="e">
        <f>IF(G22&lt;=SUM(#REF!)+#REF!+#REF!+#REF!+#REF!,"","не верно")</f>
        <v>#REF!</v>
      </c>
      <c r="Q22" s="283">
        <f t="shared" si="1"/>
      </c>
    </row>
    <row r="23" spans="2:17" ht="12.75">
      <c r="B23" s="74">
        <v>10</v>
      </c>
      <c r="C23" s="35" t="s">
        <v>48</v>
      </c>
      <c r="D23" s="402">
        <f t="shared" si="3"/>
        <v>181</v>
      </c>
      <c r="E23" s="199"/>
      <c r="F23" s="199"/>
      <c r="G23" s="411">
        <v>181</v>
      </c>
      <c r="H23" s="69">
        <f>'Р.II.Услуги_семьи с детьми'!I15+'Р.II.Услуги_семьи с детьми'!I16+'Р.II.Услуги_семьи с детьми'!I17+'Р.II.Услуги_семьи с детьми'!I24+'Р.II.Услуги_семьи с детьми'!I26+'Р.II.Услуги_семьи с детьми'!I28+'Р.II.Услуги_семьи с детьми'!I33</f>
        <v>513</v>
      </c>
      <c r="I23" s="199"/>
      <c r="J23" s="199"/>
      <c r="K23" s="68">
        <f t="shared" si="2"/>
        <v>513</v>
      </c>
      <c r="L23" s="404"/>
      <c r="M23" s="401"/>
      <c r="N23" s="389"/>
      <c r="P23" s="462" t="e">
        <f>IF(G23&lt;=SUM(#REF!)+#REF!+#REF!+#REF!+#REF!,"","не верно")</f>
        <v>#REF!</v>
      </c>
      <c r="Q23" s="283">
        <f t="shared" si="1"/>
      </c>
    </row>
    <row r="24" spans="2:17" ht="12.75">
      <c r="B24" s="74">
        <v>11</v>
      </c>
      <c r="C24" s="35" t="s">
        <v>51</v>
      </c>
      <c r="D24" s="402">
        <f t="shared" si="3"/>
        <v>114</v>
      </c>
      <c r="E24" s="199"/>
      <c r="F24" s="199"/>
      <c r="G24" s="411">
        <v>114</v>
      </c>
      <c r="H24" s="69">
        <f>'Р.II.Услуги_семьи с детьми'!J15+'Р.II.Услуги_семьи с детьми'!J16+'Р.II.Услуги_семьи с детьми'!J17+'Р.II.Услуги_семьи с детьми'!J24+'Р.II.Услуги_семьи с детьми'!J26+'Р.II.Услуги_семьи с детьми'!J28+'Р.II.Услуги_семьи с детьми'!J33</f>
        <v>279</v>
      </c>
      <c r="I24" s="429"/>
      <c r="J24" s="199"/>
      <c r="K24" s="68">
        <f t="shared" si="2"/>
        <v>279</v>
      </c>
      <c r="L24" s="404"/>
      <c r="M24" s="401"/>
      <c r="N24" s="389"/>
      <c r="P24" s="462" t="e">
        <f>IF(G24&lt;=SUM(#REF!)+#REF!+#REF!+#REF!+#REF!,"","не верно")</f>
        <v>#REF!</v>
      </c>
      <c r="Q24" s="283">
        <f t="shared" si="1"/>
      </c>
    </row>
    <row r="25" spans="2:17" ht="27.75" customHeight="1">
      <c r="B25" s="74">
        <v>12</v>
      </c>
      <c r="C25" s="35" t="s">
        <v>50</v>
      </c>
      <c r="D25" s="402">
        <f t="shared" si="3"/>
        <v>21</v>
      </c>
      <c r="E25" s="199"/>
      <c r="F25" s="199"/>
      <c r="G25" s="411">
        <v>21</v>
      </c>
      <c r="H25" s="228">
        <f>'Р.II.Услуги_семьи с детьми'!K15+'Р.II.Услуги_семьи с детьми'!K16+'Р.II.Услуги_семьи с детьми'!K17+'Р.II.Услуги_семьи с детьми'!K24+'Р.II.Услуги_семьи с детьми'!K26+'Р.II.Услуги_семьи с детьми'!K28+'Р.II.Услуги_семьи с детьми'!K33</f>
        <v>335</v>
      </c>
      <c r="I25" s="199"/>
      <c r="J25" s="199"/>
      <c r="K25" s="68">
        <f t="shared" si="2"/>
        <v>335</v>
      </c>
      <c r="L25" s="404"/>
      <c r="M25" s="401"/>
      <c r="N25" s="389"/>
      <c r="P25" s="462" t="e">
        <f>IF(G25&lt;=SUM(#REF!)+#REF!+#REF!+#REF!+#REF!,"","не верно")</f>
        <v>#REF!</v>
      </c>
      <c r="Q25" s="283">
        <f t="shared" si="1"/>
      </c>
    </row>
    <row r="26" spans="2:17" ht="18" customHeight="1" thickBot="1">
      <c r="B26" s="179"/>
      <c r="C26" s="197" t="s">
        <v>16</v>
      </c>
      <c r="D26" s="433">
        <f t="shared" si="3"/>
        <v>218</v>
      </c>
      <c r="E26" s="273"/>
      <c r="F26" s="273"/>
      <c r="G26" s="412">
        <v>218</v>
      </c>
      <c r="H26" s="430">
        <f>I26+J26+K26</f>
        <v>8690</v>
      </c>
      <c r="I26" s="246"/>
      <c r="J26" s="246"/>
      <c r="K26" s="186">
        <f>SUM(K19:K25)</f>
        <v>8690</v>
      </c>
      <c r="L26" s="405"/>
      <c r="M26" s="406"/>
      <c r="N26" s="434"/>
      <c r="O26" s="292"/>
      <c r="P26" s="462" t="e">
        <f>IF(G26&lt;=SUM(#REF!)+#REF!+#REF!+#REF!+#REF!,"","не верно")</f>
        <v>#REF!</v>
      </c>
      <c r="Q26" s="283">
        <f t="shared" si="1"/>
      </c>
    </row>
    <row r="27" spans="2:17" ht="25.5" customHeight="1" thickBot="1">
      <c r="B27" s="599" t="s">
        <v>136</v>
      </c>
      <c r="C27" s="600"/>
      <c r="D27" s="600"/>
      <c r="E27" s="600"/>
      <c r="F27" s="600"/>
      <c r="G27" s="600"/>
      <c r="H27" s="600"/>
      <c r="I27" s="600"/>
      <c r="J27" s="600"/>
      <c r="K27" s="600"/>
      <c r="L27" s="600"/>
      <c r="M27" s="600"/>
      <c r="N27" s="601"/>
      <c r="P27" s="302"/>
      <c r="Q27" s="302"/>
    </row>
    <row r="28" spans="2:17" ht="12.75">
      <c r="B28" s="178">
        <v>13</v>
      </c>
      <c r="C28" s="187" t="s">
        <v>53</v>
      </c>
      <c r="D28" s="430" t="e">
        <f>G28</f>
        <v>#REF!</v>
      </c>
      <c r="E28" s="241"/>
      <c r="F28" s="241"/>
      <c r="G28" s="474" t="e">
        <f>#REF!+#REF!+#REF!+#REF!</f>
        <v>#REF!</v>
      </c>
      <c r="H28" s="228">
        <f>'Р.II.Услуги_семьи с детьми'!E29+'Р.II.Услуги_семьи с детьми'!E30+'Р.II.Услуги_семьи с детьми'!E32+'Р.II.Услуги_семьи с детьми'!E39</f>
        <v>0</v>
      </c>
      <c r="I28" s="241"/>
      <c r="J28" s="241"/>
      <c r="K28" s="435">
        <f aca="true" t="shared" si="4" ref="K28:K34">H28-I28-J28</f>
        <v>0</v>
      </c>
      <c r="L28" s="426"/>
      <c r="M28" s="427"/>
      <c r="N28" s="389"/>
      <c r="P28" s="462" t="e">
        <f>IF(G28&lt;=SUM(#REF!+#REF!+#REF!+#REF!),"","не верно")</f>
        <v>#REF!</v>
      </c>
      <c r="Q28" s="283" t="e">
        <f t="shared" si="1"/>
        <v>#REF!</v>
      </c>
    </row>
    <row r="29" spans="2:17" ht="12" customHeight="1">
      <c r="B29" s="74">
        <v>14</v>
      </c>
      <c r="C29" s="37" t="s">
        <v>47</v>
      </c>
      <c r="D29" s="69" t="e">
        <f aca="true" t="shared" si="5" ref="D29:D35">G29</f>
        <v>#REF!</v>
      </c>
      <c r="E29" s="199"/>
      <c r="F29" s="199"/>
      <c r="G29" s="474" t="e">
        <f>#REF!+#REF!+#REF!+#REF!</f>
        <v>#REF!</v>
      </c>
      <c r="H29" s="69">
        <f>'Р.II.Услуги_семьи с детьми'!F29+'Р.II.Услуги_семьи с детьми'!F30+'Р.II.Услуги_семьи с детьми'!F32+'Р.II.Услуги_семьи с детьми'!F39</f>
        <v>0</v>
      </c>
      <c r="I29" s="199"/>
      <c r="J29" s="199"/>
      <c r="K29" s="75">
        <f t="shared" si="4"/>
        <v>0</v>
      </c>
      <c r="L29" s="400"/>
      <c r="M29" s="401"/>
      <c r="N29" s="389"/>
      <c r="P29" s="462" t="e">
        <f>IF(G29&lt;=SUM(#REF!+#REF!+#REF!+#REF!),"","не верно")</f>
        <v>#REF!</v>
      </c>
      <c r="Q29" s="283" t="e">
        <f t="shared" si="1"/>
        <v>#REF!</v>
      </c>
    </row>
    <row r="30" spans="2:17" ht="12.75">
      <c r="B30" s="74">
        <v>15</v>
      </c>
      <c r="C30" s="37" t="s">
        <v>49</v>
      </c>
      <c r="D30" s="430" t="e">
        <f t="shared" si="5"/>
        <v>#REF!</v>
      </c>
      <c r="E30" s="199"/>
      <c r="F30" s="199"/>
      <c r="G30" s="474" t="e">
        <f>#REF!+#REF!+#REF!+#REF!</f>
        <v>#REF!</v>
      </c>
      <c r="H30" s="69">
        <f>'Р.II.Услуги_семьи с детьми'!G29+'Р.II.Услуги_семьи с детьми'!G30+'Р.II.Услуги_семьи с детьми'!G32+'Р.II.Услуги_семьи с детьми'!G39</f>
        <v>0</v>
      </c>
      <c r="I30" s="199"/>
      <c r="J30" s="199"/>
      <c r="K30" s="75">
        <f t="shared" si="4"/>
        <v>0</v>
      </c>
      <c r="L30" s="400"/>
      <c r="M30" s="401"/>
      <c r="N30" s="389"/>
      <c r="P30" s="462" t="e">
        <f>IF(G30&lt;=SUM(#REF!+#REF!+#REF!+#REF!),"","не верно")</f>
        <v>#REF!</v>
      </c>
      <c r="Q30" s="283" t="e">
        <f t="shared" si="1"/>
        <v>#REF!</v>
      </c>
    </row>
    <row r="31" spans="2:17" ht="12.75">
      <c r="B31" s="74">
        <v>16</v>
      </c>
      <c r="C31" s="37" t="s">
        <v>52</v>
      </c>
      <c r="D31" s="69" t="e">
        <f t="shared" si="5"/>
        <v>#REF!</v>
      </c>
      <c r="E31" s="199"/>
      <c r="F31" s="199"/>
      <c r="G31" s="474" t="e">
        <f>#REF!+#REF!+#REF!+#REF!</f>
        <v>#REF!</v>
      </c>
      <c r="H31" s="69">
        <f>'Р.II.Услуги_семьи с детьми'!H29+'Р.II.Услуги_семьи с детьми'!H30+'Р.II.Услуги_семьи с детьми'!H32+'Р.II.Услуги_семьи с детьми'!H39</f>
        <v>0</v>
      </c>
      <c r="I31" s="199"/>
      <c r="J31" s="199"/>
      <c r="K31" s="75">
        <f t="shared" si="4"/>
        <v>0</v>
      </c>
      <c r="L31" s="400"/>
      <c r="M31" s="401"/>
      <c r="N31" s="389"/>
      <c r="P31" s="462" t="e">
        <f>IF(G31&lt;=SUM(#REF!+#REF!+#REF!+#REF!),"","не верно")</f>
        <v>#REF!</v>
      </c>
      <c r="Q31" s="283" t="e">
        <f t="shared" si="1"/>
        <v>#REF!</v>
      </c>
    </row>
    <row r="32" spans="2:17" ht="12.75">
      <c r="B32" s="74">
        <v>17</v>
      </c>
      <c r="C32" s="37" t="s">
        <v>48</v>
      </c>
      <c r="D32" s="430" t="e">
        <f t="shared" si="5"/>
        <v>#REF!</v>
      </c>
      <c r="E32" s="199"/>
      <c r="F32" s="199"/>
      <c r="G32" s="474" t="e">
        <f>#REF!+#REF!+#REF!+#REF!</f>
        <v>#REF!</v>
      </c>
      <c r="H32" s="69">
        <f>'Р.II.Услуги_семьи с детьми'!I29+'Р.II.Услуги_семьи с детьми'!I30+'Р.II.Услуги_семьи с детьми'!I32+'Р.II.Услуги_семьи с детьми'!I39</f>
        <v>0</v>
      </c>
      <c r="I32" s="199"/>
      <c r="J32" s="199"/>
      <c r="K32" s="75">
        <f t="shared" si="4"/>
        <v>0</v>
      </c>
      <c r="L32" s="400"/>
      <c r="M32" s="401"/>
      <c r="N32" s="389"/>
      <c r="P32" s="462" t="e">
        <f>IF(G32&lt;=SUM(#REF!+#REF!+#REF!+#REF!),"","не верно")</f>
        <v>#REF!</v>
      </c>
      <c r="Q32" s="283" t="e">
        <f t="shared" si="1"/>
        <v>#REF!</v>
      </c>
    </row>
    <row r="33" spans="2:17" ht="12.75">
      <c r="B33" s="74">
        <v>18</v>
      </c>
      <c r="C33" s="37" t="s">
        <v>51</v>
      </c>
      <c r="D33" s="69" t="e">
        <f t="shared" si="5"/>
        <v>#REF!</v>
      </c>
      <c r="E33" s="199"/>
      <c r="F33" s="199"/>
      <c r="G33" s="474" t="e">
        <f>(#REF!+#REF!+#REF!+#REF!)</f>
        <v>#REF!</v>
      </c>
      <c r="H33" s="69">
        <f>'Р.II.Услуги_семьи с детьми'!J29+'Р.II.Услуги_семьи с детьми'!J30+'Р.II.Услуги_семьи с детьми'!J32+'Р.II.Услуги_семьи с детьми'!J39</f>
        <v>0</v>
      </c>
      <c r="I33" s="199"/>
      <c r="J33" s="199"/>
      <c r="K33" s="75">
        <f t="shared" si="4"/>
        <v>0</v>
      </c>
      <c r="L33" s="400"/>
      <c r="M33" s="401"/>
      <c r="N33" s="389"/>
      <c r="P33" s="462" t="e">
        <f>IF(G33&lt;=SUM(#REF!+#REF!+#REF!+#REF!),"","не верно")</f>
        <v>#REF!</v>
      </c>
      <c r="Q33" s="283" t="e">
        <f t="shared" si="1"/>
        <v>#REF!</v>
      </c>
    </row>
    <row r="34" spans="2:17" ht="25.5" customHeight="1">
      <c r="B34" s="74">
        <v>19</v>
      </c>
      <c r="C34" s="37" t="s">
        <v>50</v>
      </c>
      <c r="D34" s="69" t="e">
        <f t="shared" si="5"/>
        <v>#REF!</v>
      </c>
      <c r="E34" s="199"/>
      <c r="F34" s="199"/>
      <c r="G34" s="474" t="e">
        <f>#REF!+#REF!+#REF!+#REF!</f>
        <v>#REF!</v>
      </c>
      <c r="H34" s="69">
        <f>'Р.II.Услуги_семьи с детьми'!K29+'Р.II.Услуги_семьи с детьми'!K30+'Р.II.Услуги_семьи с детьми'!K32+'Р.II.Услуги_семьи с детьми'!K39</f>
        <v>0</v>
      </c>
      <c r="I34" s="199"/>
      <c r="J34" s="199"/>
      <c r="K34" s="75">
        <f t="shared" si="4"/>
        <v>0</v>
      </c>
      <c r="L34" s="400"/>
      <c r="M34" s="401"/>
      <c r="N34" s="389"/>
      <c r="P34" s="462" t="e">
        <f>IF(G34&lt;=SUM(#REF!+#REF!+#REF!+#REF!),"","не верно")</f>
        <v>#REF!</v>
      </c>
      <c r="Q34" s="283" t="e">
        <f t="shared" si="1"/>
        <v>#REF!</v>
      </c>
    </row>
    <row r="35" spans="2:17" ht="13.5" thickBot="1">
      <c r="B35" s="179"/>
      <c r="C35" s="188" t="s">
        <v>16</v>
      </c>
      <c r="D35" s="69" t="e">
        <f t="shared" si="5"/>
        <v>#REF!</v>
      </c>
      <c r="E35" s="238"/>
      <c r="F35" s="238"/>
      <c r="G35" s="70" t="e">
        <f>#REF!+#REF!+#REF!+#REF!</f>
        <v>#REF!</v>
      </c>
      <c r="H35" s="276">
        <f>I35+J35+K35</f>
        <v>0</v>
      </c>
      <c r="I35" s="251"/>
      <c r="J35" s="251"/>
      <c r="K35" s="76">
        <f>SUM(K28:K34)</f>
        <v>0</v>
      </c>
      <c r="L35" s="405"/>
      <c r="M35" s="406"/>
      <c r="N35" s="389"/>
      <c r="P35" s="462" t="e">
        <f>IF(G35=SUM(#REF!+#REF!+#REF!+#REF!),"","не верно")</f>
        <v>#REF!</v>
      </c>
      <c r="Q35" s="283" t="e">
        <f t="shared" si="1"/>
        <v>#REF!</v>
      </c>
    </row>
    <row r="36" spans="2:17" ht="15.75" customHeight="1" thickBot="1">
      <c r="B36" s="181"/>
      <c r="C36" s="182" t="s">
        <v>69</v>
      </c>
      <c r="D36" s="230">
        <f>G36</f>
        <v>219</v>
      </c>
      <c r="E36" s="407"/>
      <c r="F36" s="407"/>
      <c r="G36" s="409">
        <v>219</v>
      </c>
      <c r="H36" s="284">
        <f>H17+H26+H35</f>
        <v>8826</v>
      </c>
      <c r="I36" s="164"/>
      <c r="J36" s="164"/>
      <c r="K36" s="184">
        <f>K17+K26+K35</f>
        <v>8826</v>
      </c>
      <c r="L36" s="395"/>
      <c r="M36" s="396"/>
      <c r="N36" s="397"/>
      <c r="P36" s="283" t="e">
        <f>IF(G36&lt;=SUM(#REF!+#REF!+#REF!+#REF!),"","не верно")</f>
        <v>#REF!</v>
      </c>
      <c r="Q36" s="283">
        <f t="shared" si="1"/>
      </c>
    </row>
    <row r="37" spans="3:12" ht="12.75">
      <c r="C37" s="38" t="s">
        <v>149</v>
      </c>
      <c r="D37" s="471">
        <f>IF(AND(D17&lt;=SUM(D12:D16),D17&gt;=MAX(D12:D16)),"","не верно")</f>
      </c>
      <c r="E37" s="436"/>
      <c r="F37" s="436"/>
      <c r="G37" s="471">
        <f>IF(AND(G17&lt;=SUM(G12:G16),G17&gt;=MAX(G12:G16)),"","не верно")</f>
      </c>
      <c r="H37" s="17"/>
      <c r="L37" s="17"/>
    </row>
    <row r="38" spans="3:12" ht="12.75">
      <c r="C38" s="38" t="s">
        <v>150</v>
      </c>
      <c r="D38" s="461">
        <f>IF(AND(D26&lt;=SUM(D19:D25),D26&gt;=MAX(D19:D25)),"","не верно")</f>
      </c>
      <c r="E38" s="440"/>
      <c r="F38" s="440"/>
      <c r="G38" s="461">
        <f>IF(AND(G26&lt;=SUM(G19:G25),G26&gt;=MAX(G19:G25)),"","не верно")</f>
      </c>
      <c r="H38" s="17"/>
      <c r="L38" s="17"/>
    </row>
    <row r="39" spans="3:12" ht="12.75">
      <c r="C39" s="38" t="s">
        <v>151</v>
      </c>
      <c r="D39" s="461" t="e">
        <f>IF(AND(D35&lt;=SUM(D28:D34),D35&gt;=MAX(D28:D34)),"","не верно")</f>
        <v>#REF!</v>
      </c>
      <c r="E39" s="17"/>
      <c r="F39" s="17"/>
      <c r="G39" s="461" t="e">
        <f>IF(AND(G35&lt;=SUM(G28:G34),G35&gt;=MAX(G28:G34)),"","не верно")</f>
        <v>#REF!</v>
      </c>
      <c r="H39" s="17"/>
      <c r="L39" s="17"/>
    </row>
    <row r="40" spans="3:14" ht="13.5" thickBot="1">
      <c r="C40" s="38" t="s">
        <v>152</v>
      </c>
      <c r="D40" s="464" t="e">
        <f>IF(AND(D17=0,D26=0,D35=0,D36=0),"",IF(AND(AND(D36&gt;0,D36&gt;=MAX(D12:D35)),AND(D36&gt;0,SUM(D17+D26+D35)&gt;=D36)),"Да","не верно"))</f>
        <v>#REF!</v>
      </c>
      <c r="E40" s="17"/>
      <c r="F40" s="17"/>
      <c r="G40" s="464" t="e">
        <f>IF(AND(G17=0,G26=0,G35=0,G36=0),"",IF(AND(AND(G36&gt;0,G36&gt;=MAX(G12:G35)),AND(G36&gt;0,SUM(G17+G26+G35)&gt;=G36)),"Да","не верно"))</f>
        <v>#REF!</v>
      </c>
      <c r="H40" s="17"/>
      <c r="I40" s="17"/>
      <c r="J40" s="17"/>
      <c r="K40" s="17"/>
      <c r="L40" s="17"/>
      <c r="M40" s="17"/>
      <c r="N40" s="17"/>
    </row>
    <row r="41" spans="4:14" ht="12.75" customHeight="1">
      <c r="D41" s="17"/>
      <c r="E41" s="17"/>
      <c r="F41" s="17"/>
      <c r="G41" s="17"/>
      <c r="H41" s="17"/>
      <c r="I41" s="17"/>
      <c r="J41" s="17"/>
      <c r="K41" s="17"/>
      <c r="L41" s="588" t="s">
        <v>124</v>
      </c>
      <c r="M41" s="589"/>
      <c r="N41" s="590"/>
    </row>
    <row r="42" spans="4:14" ht="12.75">
      <c r="D42" s="34"/>
      <c r="E42" s="12" t="s">
        <v>97</v>
      </c>
      <c r="F42" s="482" t="s">
        <v>162</v>
      </c>
      <c r="G42" s="482"/>
      <c r="H42" s="482"/>
      <c r="I42" s="482"/>
      <c r="J42" s="482"/>
      <c r="K42" s="15"/>
      <c r="L42" s="613"/>
      <c r="M42" s="614"/>
      <c r="N42" s="615"/>
    </row>
    <row r="43" spans="4:14" ht="12.75">
      <c r="D43" s="15"/>
      <c r="L43" s="613"/>
      <c r="M43" s="614"/>
      <c r="N43" s="615"/>
    </row>
    <row r="44" spans="4:14" ht="12.75">
      <c r="D44" s="34"/>
      <c r="E44" s="12" t="s">
        <v>98</v>
      </c>
      <c r="F44" s="482" t="s">
        <v>163</v>
      </c>
      <c r="G44" s="482"/>
      <c r="H44" s="482"/>
      <c r="I44" s="482"/>
      <c r="J44" s="482"/>
      <c r="K44" s="34"/>
      <c r="L44" s="613"/>
      <c r="M44" s="614"/>
      <c r="N44" s="615"/>
    </row>
    <row r="45" spans="12:14" ht="13.5" thickBot="1">
      <c r="L45" s="591"/>
      <c r="M45" s="592"/>
      <c r="N45" s="593"/>
    </row>
  </sheetData>
  <sheetProtection password="CC63" sheet="1" objects="1" scenarios="1"/>
  <mergeCells count="21">
    <mergeCell ref="B27:N27"/>
    <mergeCell ref="E3:F3"/>
    <mergeCell ref="G3:H3"/>
    <mergeCell ref="B5:N5"/>
    <mergeCell ref="B6:C9"/>
    <mergeCell ref="D6:N6"/>
    <mergeCell ref="L8:L9"/>
    <mergeCell ref="H7:K7"/>
    <mergeCell ref="D7:G7"/>
    <mergeCell ref="I8:K8"/>
    <mergeCell ref="L7:N7"/>
    <mergeCell ref="L41:N45"/>
    <mergeCell ref="B10:C10"/>
    <mergeCell ref="F42:J42"/>
    <mergeCell ref="F44:J44"/>
    <mergeCell ref="B11:N11"/>
    <mergeCell ref="D8:D9"/>
    <mergeCell ref="B18:N18"/>
    <mergeCell ref="H8:H9"/>
    <mergeCell ref="M8:N8"/>
    <mergeCell ref="E8:G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RePack by Diakov</cp:lastModifiedBy>
  <cp:lastPrinted>2017-01-09T05:58:43Z</cp:lastPrinted>
  <dcterms:created xsi:type="dcterms:W3CDTF">2012-05-15T06:06:59Z</dcterms:created>
  <dcterms:modified xsi:type="dcterms:W3CDTF">2017-01-31T07:23:09Z</dcterms:modified>
  <cp:category/>
  <cp:version/>
  <cp:contentType/>
  <cp:contentStatus/>
</cp:coreProperties>
</file>