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675" activeTab="0"/>
  </bookViews>
  <sheets>
    <sheet name="Р.I. Обслужено" sheetId="1" r:id="rId1"/>
    <sheet name="Р.II.Услуги_пожилые" sheetId="2" r:id="rId2"/>
    <sheet name="Р.II.Услуги_инв.тр.воз" sheetId="3" r:id="rId3"/>
    <sheet name="Р.II.Услуги_семьи с детьми" sheetId="4" r:id="rId4"/>
    <sheet name="Р.III Оплата гар.услуг_пожилые" sheetId="5" r:id="rId5"/>
    <sheet name="Р.III Оплата гар.услуг_инв.тр.в" sheetId="6" r:id="rId6"/>
    <sheet name="Р.III Оплата гар.услуг_семьи" sheetId="7" r:id="rId7"/>
  </sheets>
  <definedNames>
    <definedName name="_xlnm.Print_Area" localSheetId="0">'Р.I. Обслужено'!$B$1:$AO$50</definedName>
    <definedName name="_xlnm.Print_Area" localSheetId="2">'Р.II.Услуги_инв.тр.воз'!$B$1:$AI$40</definedName>
    <definedName name="_xlnm.Print_Area" localSheetId="1">'Р.II.Услуги_пожилые'!$B$1:$AI$40</definedName>
    <definedName name="_xlnm.Print_Area" localSheetId="3">'Р.II.Услуги_семьи с детьми'!$B$1:$S$40</definedName>
    <definedName name="_xlnm.Print_Area" localSheetId="5">'Р.III Оплата гар.услуг_инв.тр.в'!$B$1:$Y$44</definedName>
    <definedName name="_xlnm.Print_Area" localSheetId="4">'Р.III Оплата гар.услуг_пожилые'!$B$1:$Y$55</definedName>
  </definedNames>
  <calcPr fullCalcOnLoad="1"/>
</workbook>
</file>

<file path=xl/comments1.xml><?xml version="1.0" encoding="utf-8"?>
<comments xmlns="http://schemas.openxmlformats.org/spreadsheetml/2006/main">
  <authors>
    <author>vmn</author>
  </authors>
  <commentList>
    <comment ref="I4" authorId="0">
      <text>
        <r>
          <rPr>
            <b/>
            <sz val="9"/>
            <rFont val="Tahoma"/>
            <family val="0"/>
          </rPr>
          <t>Выберите отчетный период (месяц, год)</t>
        </r>
      </text>
    </comment>
    <comment ref="D6" authorId="0">
      <text>
        <r>
          <rPr>
            <b/>
            <sz val="9"/>
            <rFont val="Tahoma"/>
            <family val="0"/>
          </rPr>
          <t xml:space="preserve">Введите наименование учреждения </t>
        </r>
      </text>
    </comment>
    <comment ref="C22" authorId="0">
      <text>
        <r>
          <rPr>
            <b/>
            <sz val="9"/>
            <rFont val="Tahoma"/>
            <family val="0"/>
          </rPr>
          <t>В строке 1 указывается численность обслуженных граждан по категориям без двойного учета (если человек в течение отчетного периода обслуживался в разных отделениях Центра, он учитывается, как один человек)</t>
        </r>
      </text>
    </comment>
  </commentList>
</comments>
</file>

<file path=xl/sharedStrings.xml><?xml version="1.0" encoding="utf-8"?>
<sst xmlns="http://schemas.openxmlformats.org/spreadsheetml/2006/main" count="649" uniqueCount="208">
  <si>
    <t xml:space="preserve">отделение социального обслуживания на дому </t>
  </si>
  <si>
    <t>отделение дневного пребывания детей и подростков</t>
  </si>
  <si>
    <t>отделение психолого-педагогической помощи</t>
  </si>
  <si>
    <t>отделение срочного социального обслуживания</t>
  </si>
  <si>
    <t>отделение профилактики безнадзорности несовершеннолетних</t>
  </si>
  <si>
    <t>отделение временного пребывания детей и подростков</t>
  </si>
  <si>
    <t xml:space="preserve">организационно-методическое отделение </t>
  </si>
  <si>
    <t>отделение помощи женщинам, оказавшимся в трудной жизненной ситуации</t>
  </si>
  <si>
    <t>отделение  дневного пребывания граждан пожилого возраста и инвалидов</t>
  </si>
  <si>
    <t xml:space="preserve">отделение дневного пребывания граждан пожилого  возраста и инвалидов и детей </t>
  </si>
  <si>
    <t>социально-реабилитационное отделение для граждан пожилого возраста и инвалидов</t>
  </si>
  <si>
    <t>отделение по работе с семьями и детьми</t>
  </si>
  <si>
    <t>Центр социального обслуживания населения</t>
  </si>
  <si>
    <t>отделение реабилитации несовершеннолетних с ограниченными физическими и умственными возможностями</t>
  </si>
  <si>
    <t>Наименование учреждения, отделения</t>
  </si>
  <si>
    <t>консультативное отделение</t>
  </si>
  <si>
    <t>ВСЕГО</t>
  </si>
  <si>
    <t>граждан пожилого возраста</t>
  </si>
  <si>
    <t>из них инвалидов</t>
  </si>
  <si>
    <t>Реабилитационный центр для детей и подростков с ограниченными возможностями</t>
  </si>
  <si>
    <t>Реабилитационный центр для инвалидов молодого возраста</t>
  </si>
  <si>
    <t>Социальный центр по оказанию помощи лицам БОМЖ</t>
  </si>
  <si>
    <t>Дом-интернат общего типа</t>
  </si>
  <si>
    <t>Дом-интернат для умственно отсталых детей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</si>
  <si>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</si>
  <si>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</si>
  <si>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</si>
  <si>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</si>
  <si>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</si>
  <si>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</si>
  <si>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</si>
  <si>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</si>
  <si>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</si>
  <si>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</si>
  <si>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</si>
  <si>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</si>
  <si>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</si>
  <si>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</si>
  <si>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</si>
  <si>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</si>
  <si>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</si>
  <si>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из них:</t>
  </si>
  <si>
    <t>А</t>
  </si>
  <si>
    <t>В</t>
  </si>
  <si>
    <t>Психоневрологический дом-интернат</t>
  </si>
  <si>
    <t>инвалидов трудоспо-
спобного возраста</t>
  </si>
  <si>
    <t>других</t>
  </si>
  <si>
    <t>детей-сирот, детей, оставшихся без попечения родителей</t>
  </si>
  <si>
    <t>Показатели эффективности деятельности учреждений социального обслуживания населения</t>
  </si>
  <si>
    <t>Разница м.д. обслуж. всеми отд. (с повторами) и обслуж. Центром (без повторов)</t>
  </si>
  <si>
    <t>признанных судом недееспо-
собными</t>
  </si>
  <si>
    <t>Проверка для учр.2-9 (строка 1 заполняется только Центрами)</t>
  </si>
  <si>
    <t>Проверка на вероятность значения в строке 1 для Центров</t>
  </si>
  <si>
    <t>детский телефон "Доверие"</t>
  </si>
  <si>
    <t>стационарное отделение</t>
  </si>
  <si>
    <t>отделение дневного пребывания</t>
  </si>
  <si>
    <t>Социально-реабилитационный центр для несовершеннолетних "Вятушка"</t>
  </si>
  <si>
    <t>Социально-медицинские</t>
  </si>
  <si>
    <t>Социально-психологические</t>
  </si>
  <si>
    <t>Социально-педагогические</t>
  </si>
  <si>
    <t>Услуги в целях повышения коммуникативного потенциала</t>
  </si>
  <si>
    <t>Социально-правовые</t>
  </si>
  <si>
    <t>Социально-трудовые</t>
  </si>
  <si>
    <t>Социально-бытовые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</si>
  <si>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</si>
  <si>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</si>
  <si>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</si>
  <si>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</si>
  <si>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отсутствие работы
и средств к существованию</t>
  </si>
  <si>
    <t>отсутствие определенного места жительства</t>
  </si>
  <si>
    <t>медицинской</t>
  </si>
  <si>
    <t>психологической</t>
  </si>
  <si>
    <t>педагогической</t>
  </si>
  <si>
    <t>юридической</t>
  </si>
  <si>
    <t>социальной</t>
  </si>
  <si>
    <t>Численность обслуженных граждан за отчетный период</t>
  </si>
  <si>
    <t>Количество оказанных услуг</t>
  </si>
  <si>
    <t>Социально-экономические</t>
  </si>
  <si>
    <t>наличие внутрисемейного конфликта, наличие насилия в семье</t>
  </si>
  <si>
    <t>гарантированные услуги</t>
  </si>
  <si>
    <t>из них гражданам:</t>
  </si>
  <si>
    <t>Социальное такси</t>
  </si>
  <si>
    <t>Сиделки</t>
  </si>
  <si>
    <t>Иные</t>
  </si>
  <si>
    <t>социально-реабилитационное отделение для детей-инвалидов</t>
  </si>
  <si>
    <t>АНОЦСП «Помощник»</t>
  </si>
  <si>
    <t>3.1.</t>
  </si>
  <si>
    <t>3.2.</t>
  </si>
  <si>
    <t>3.3.</t>
  </si>
  <si>
    <r>
      <t xml:space="preserve">из них получивших </t>
    </r>
    <r>
      <rPr>
        <b/>
        <sz val="10"/>
        <color indexed="12"/>
        <rFont val="Arial Cyr"/>
        <family val="0"/>
      </rPr>
      <t xml:space="preserve">содействие </t>
    </r>
    <r>
      <rPr>
        <sz val="10"/>
        <rFont val="Arial Cyr"/>
        <family val="0"/>
      </rPr>
      <t xml:space="preserve">
в предоставлении помощи, не относящейся к социальным услугам (социальное сопровождение) на основе межведомственного взаимодействия
</t>
    </r>
    <r>
      <rPr>
        <b/>
        <sz val="10"/>
        <color indexed="12"/>
        <rFont val="Arial Cyr"/>
        <family val="0"/>
      </rPr>
      <t xml:space="preserve"> (из графы 1):</t>
    </r>
  </si>
  <si>
    <r>
      <t xml:space="preserve"> за</t>
    </r>
    <r>
      <rPr>
        <b/>
        <sz val="11"/>
        <rFont val="Times New Roman"/>
        <family val="1"/>
      </rPr>
      <t xml:space="preserve"> полную</t>
    </r>
    <r>
      <rPr>
        <sz val="10"/>
        <rFont val="Times New Roman"/>
        <family val="1"/>
      </rPr>
      <t xml:space="preserve"> плату  </t>
    </r>
  </si>
  <si>
    <r>
      <t xml:space="preserve"> за </t>
    </r>
    <r>
      <rPr>
        <b/>
        <sz val="11"/>
        <rFont val="Times New Roman"/>
        <family val="1"/>
      </rPr>
      <t xml:space="preserve">частичную </t>
    </r>
    <r>
      <rPr>
        <sz val="11"/>
        <rFont val="Times New Roman"/>
        <family val="1"/>
      </rPr>
      <t>плату</t>
    </r>
  </si>
  <si>
    <t>бесплатно</t>
  </si>
  <si>
    <t>ИТОГО</t>
  </si>
  <si>
    <r>
      <t xml:space="preserve"> за </t>
    </r>
    <r>
      <rPr>
        <b/>
        <sz val="11"/>
        <rFont val="Times New Roman"/>
        <family val="1"/>
      </rPr>
      <t xml:space="preserve">частич-ную </t>
    </r>
    <r>
      <rPr>
        <sz val="11"/>
        <rFont val="Times New Roman"/>
        <family val="1"/>
      </rPr>
      <t>плату</t>
    </r>
  </si>
  <si>
    <t>Срочные социальныеуслуги</t>
  </si>
  <si>
    <t>РАЗДЕЛ I.  СВЕДЕНИЯ О ПОЛУЧАТЕЛЯХ СОЦИАЛЬНЫХ УСЛУГ</t>
  </si>
  <si>
    <t>РАЗДЕЛ II. Сведения о предоставлении социальных услуг</t>
  </si>
  <si>
    <t>СВЕДЕНИЯ О ПРЕДОСТАВЛЕНИИ СОЦИАЛЬНЫХ УСЛУГ</t>
  </si>
  <si>
    <t>человек из семей с несовершеннолдетними детьми</t>
  </si>
  <si>
    <t>от гарантированных услуг (члены семей с несовершеннолетними детьми)</t>
  </si>
  <si>
    <t>от дополнительных услуг (члены семей с несовершеннолетними детьми)</t>
  </si>
  <si>
    <r>
      <t>*</t>
    </r>
    <r>
      <rPr>
        <b/>
        <sz val="11"/>
        <rFont val="Arial Cyr"/>
        <family val="0"/>
      </rPr>
      <t xml:space="preserve"> Из общей численности обслуженнных:
</t>
    </r>
    <r>
      <rPr>
        <b/>
        <sz val="10"/>
        <color indexed="62"/>
        <rFont val="Arial Cyr"/>
        <family val="0"/>
      </rPr>
      <t xml:space="preserve">(необходимо показать численность обслуженных граждан каждой категории, </t>
    </r>
    <r>
      <rPr>
        <b/>
        <u val="single"/>
        <sz val="10"/>
        <color indexed="62"/>
        <rFont val="Arial Cyr"/>
        <family val="0"/>
      </rPr>
      <t xml:space="preserve">получивших услуги по видам) </t>
    </r>
  </si>
  <si>
    <t>Количество оказанных услуг за отчетный период гражданам:</t>
  </si>
  <si>
    <t>дополнительные платные социальные услуги</t>
  </si>
  <si>
    <t>дополнительные платные социальные  услуги</t>
  </si>
  <si>
    <t>Сумма денежных средств, полученных от предоставления платных услуг (рубли):</t>
  </si>
  <si>
    <t>другие</t>
  </si>
  <si>
    <t>Из полученных средств потрачено
(в рублях) на:</t>
  </si>
  <si>
    <t xml:space="preserve"> - развитие учреждения и на улучшение материально-технической базы</t>
  </si>
  <si>
    <t xml:space="preserve"> - материальное стимулирование работников учреждения</t>
  </si>
  <si>
    <t xml:space="preserve"> - оказание социальной помощи нуждающимся гражданам</t>
  </si>
  <si>
    <t xml:space="preserve"> - повышение квалификации работников учреждения</t>
  </si>
  <si>
    <t xml:space="preserve"> - иное</t>
  </si>
  <si>
    <r>
      <t xml:space="preserve">Численность обслуженных </t>
    </r>
    <r>
      <rPr>
        <b/>
        <sz val="10"/>
        <color indexed="12"/>
        <rFont val="Arial Cyr"/>
        <family val="0"/>
      </rPr>
      <t>(человек)</t>
    </r>
  </si>
  <si>
    <t xml:space="preserve">за январь - </t>
  </si>
  <si>
    <t xml:space="preserve">РАЗДЕЛ III.  СВЕДЕНИЯ ОБ ОПЛАТЕ ГАРАНТИРОВАННЫХ УСЛУГ </t>
  </si>
  <si>
    <r>
      <t>семей с н/л детьми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(чел.)</t>
    </r>
  </si>
  <si>
    <r>
      <t xml:space="preserve">Сумма  денежных средств, полученных от предоставления платных услуг по видам
</t>
    </r>
    <r>
      <rPr>
        <b/>
        <sz val="9"/>
        <color indexed="12"/>
        <rFont val="Arial Cyr"/>
        <family val="0"/>
      </rPr>
      <t xml:space="preserve"> (в рублях</t>
    </r>
    <r>
      <rPr>
        <b/>
        <sz val="9"/>
        <rFont val="Arial Cyr"/>
        <family val="0"/>
      </rPr>
      <t>):</t>
    </r>
  </si>
  <si>
    <t>от гарантированных услуг (граждане пожилого возраста)</t>
  </si>
  <si>
    <t>инвалидам трудоспособного возраста:</t>
  </si>
  <si>
    <t>категории "другие"</t>
  </si>
  <si>
    <t>от дополнительных услуг (граждане пожилого возраста)</t>
  </si>
  <si>
    <t>от гарантированных услуг (инвалиды трудоспособного возраста)</t>
  </si>
  <si>
    <t>от дополнительных услуг (инвалиды трудоспособного возраста)</t>
  </si>
  <si>
    <t>от гарантированных услуг (категория другие)</t>
  </si>
  <si>
    <t>от дополнительных услуг (категориядругие)</t>
  </si>
  <si>
    <t>ФИО исполнителя</t>
  </si>
  <si>
    <t>телефон 8-833</t>
  </si>
  <si>
    <t>инвалидами трудоспособного возраста</t>
  </si>
  <si>
    <t>гражданами категории "другие"</t>
  </si>
  <si>
    <t>гражданами пожилого возраста</t>
  </si>
  <si>
    <t>из них инвалидами</t>
  </si>
  <si>
    <t>от гарантированных услуг (инвалиды пожилого возраста)</t>
  </si>
  <si>
    <t>от дополнительных услуг (инвалиды пожилого возраста)</t>
  </si>
  <si>
    <t>УКАЗЫВАЕТСЯ В ЦЕЛОМ ПО УЧРЕЖДЕНИЮ!!!</t>
  </si>
  <si>
    <t>ОПЛАТА ГАРАНТИРОВАННЫХ УСЛУГ (за отчетный период)</t>
  </si>
  <si>
    <t>дополнительные (платные) услуги</t>
  </si>
  <si>
    <t>ВСЕГО 
УСЛУГ гражданм пожилого возраста</t>
  </si>
  <si>
    <t>из них: услуг инвалидам</t>
  </si>
  <si>
    <t>из них инвалидам</t>
  </si>
  <si>
    <t>Гражданам пожилого возраста</t>
  </si>
  <si>
    <t>ВСЕГО УСЛУГ</t>
  </si>
  <si>
    <r>
      <t>из общей численности</t>
    </r>
    <r>
      <rPr>
        <sz val="11"/>
        <rFont val="Arial Cyr"/>
        <family val="0"/>
      </rPr>
      <t xml:space="preserve"> обслуженных получили:
</t>
    </r>
  </si>
  <si>
    <r>
      <t xml:space="preserve">из них получатели услуг </t>
    </r>
    <r>
      <rPr>
        <b/>
        <sz val="11"/>
        <color indexed="12"/>
        <rFont val="Arial Cyr"/>
        <family val="0"/>
      </rPr>
      <t>на основе индивидуальной программы</t>
    </r>
    <r>
      <rPr>
        <sz val="11"/>
        <rFont val="Arial Cyr"/>
        <family val="0"/>
      </rPr>
      <t>, 
признанные по обстоятельствам</t>
    </r>
    <r>
      <rPr>
        <b/>
        <sz val="11"/>
        <color indexed="12"/>
        <rFont val="Arial Cyr"/>
        <family val="0"/>
      </rPr>
      <t xml:space="preserve"> (из графы 1)</t>
    </r>
    <r>
      <rPr>
        <sz val="11"/>
        <rFont val="Arial Cyr"/>
        <family val="0"/>
      </rPr>
      <t>:</t>
    </r>
  </si>
  <si>
    <r>
      <t>из них по категориям</t>
    </r>
    <r>
      <rPr>
        <b/>
        <sz val="11"/>
        <color indexed="12"/>
        <rFont val="Arial Cyr"/>
        <family val="0"/>
      </rPr>
      <t xml:space="preserve"> (из графы 1):</t>
    </r>
  </si>
  <si>
    <r>
      <t xml:space="preserve">Количество оказанных услуг </t>
    </r>
    <r>
      <rPr>
        <b/>
        <sz val="11"/>
        <color indexed="10"/>
        <rFont val="Arial Cyr"/>
        <family val="0"/>
      </rPr>
      <t>гражданам пожилого возраста, из них инвалидам</t>
    </r>
    <r>
      <rPr>
        <b/>
        <sz val="11"/>
        <rFont val="Arial Cyr"/>
        <family val="0"/>
      </rPr>
      <t xml:space="preserve"> (за отчетный период):</t>
    </r>
  </si>
  <si>
    <t>гарантированные  услуги</t>
  </si>
  <si>
    <r>
      <t>Количество оказанных услуг за отчетный период</t>
    </r>
    <r>
      <rPr>
        <b/>
        <sz val="11"/>
        <color indexed="10"/>
        <rFont val="Arial Cyr"/>
        <family val="0"/>
      </rPr>
      <t xml:space="preserve">  гражданам из семей с несовершеннолетними детьми</t>
    </r>
    <r>
      <rPr>
        <b/>
        <sz val="11"/>
        <rFont val="Arial Cyr"/>
        <family val="0"/>
      </rPr>
      <t>:</t>
    </r>
  </si>
  <si>
    <t>Срочные социальные
услуги</t>
  </si>
  <si>
    <t xml:space="preserve">граждан пожилого возраста </t>
  </si>
  <si>
    <t>инвалидов трудоспособного возраста</t>
  </si>
  <si>
    <t xml:space="preserve">                           ВСЕГО</t>
  </si>
  <si>
    <t xml:space="preserve">    из них:  с инвалидностью</t>
  </si>
  <si>
    <t>полустационар</t>
  </si>
  <si>
    <t xml:space="preserve">на дому </t>
  </si>
  <si>
    <t>ВСЕГО от гарантированных услуг</t>
  </si>
  <si>
    <t>ВСЕГО от дополнительных услуг</t>
  </si>
  <si>
    <r>
      <t>ВНИМАНИЕ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Необходимо заполнить сумму полученных средств от дополнительных платных услуг по каждой категории граждан</t>
    </r>
  </si>
  <si>
    <t>←</t>
  </si>
  <si>
    <t xml:space="preserve">Внимание!
 Пне забудьте проставить сумму полученных денежных средств по полустационару </t>
  </si>
  <si>
    <t xml:space="preserve">Внимание!
 Не забудьте проставить  сумму полученных денежных средств по полустационару и стационару в строку "ВСЕГО" </t>
  </si>
  <si>
    <t>2015 года</t>
  </si>
  <si>
    <r>
      <t xml:space="preserve">Сумма полученных денежных средств </t>
    </r>
    <r>
      <rPr>
        <b/>
        <sz val="10"/>
        <color indexed="12"/>
        <rFont val="Arial Cyr"/>
        <family val="0"/>
      </rPr>
      <t>(руб.коп)</t>
    </r>
  </si>
  <si>
    <r>
      <t xml:space="preserve">Сумма полученных денежных средств </t>
    </r>
    <r>
      <rPr>
        <b/>
        <sz val="10"/>
        <color indexed="12"/>
        <rFont val="Arial Cyr"/>
        <family val="0"/>
      </rPr>
      <t>(руб.коп</t>
    </r>
    <r>
      <rPr>
        <b/>
        <sz val="10"/>
        <rFont val="Arial Cyr"/>
        <family val="0"/>
      </rPr>
      <t>)</t>
    </r>
  </si>
  <si>
    <t>семьи с н/л детьми</t>
  </si>
  <si>
    <t xml:space="preserve">                     В  ОТДЕЛЕНИЯХ   ПОЛУСТАЦИОНАРНОГО   ОБСЛУЖИВАНИЯ </t>
  </si>
  <si>
    <t xml:space="preserve">                                                          В  ОТДЕЛЕНИЯХ  СОЦИАЛЬНОГО   ОБСЛУЖИВАНИЯ   НА   ДОМУ </t>
  </si>
  <si>
    <t xml:space="preserve">                                                               В   ОТДЕЛЕНИЯХ   ПОЛУСТАЦИОНАРНОГО   ОБСЛУЖИВАНИЯ </t>
  </si>
  <si>
    <t xml:space="preserve">                                                          В   ОТДЕЛЕНИЯХ   СОЦИАЛЬНОГО   ОБСЛУЖИВАНИЯ   НА   ДОМУ </t>
  </si>
  <si>
    <t xml:space="preserve">                                                                     В    УСЛОВИЯХ    СТАЦИОНАРНОГО   ОБСЛУЖИВАНИЯ 
                                       (стационарные  отделения, дома-интернаты для пожилых и инвалидов)                                                                                 </t>
  </si>
  <si>
    <t xml:space="preserve"> В   ОТДЕЛЕНИЯХ   СОЦИАЛЬНОГО   ОБСЛУЖИВАНИЯ   НА   ДОМУ </t>
  </si>
  <si>
    <t xml:space="preserve">В   ОТДЕЛЕНИЯХ   ПОЛУСТАЦИОНАРНОГО   ОБСЛУЖИВАНИЯ </t>
  </si>
  <si>
    <t xml:space="preserve">                                      В   УСЛОВИЯХ   СТАЦИОНАРНОГО   ОБСЛУЖИВАНИЯ 
                                 (стационарные отделения, дома-интернаты для пожилых и инвалидов)                                                                                 </t>
  </si>
  <si>
    <t xml:space="preserve">                         В УСЛОВИЯХ    СТАЦИОНАРНОГО   ОБСЛУЖИВАНИЯ 
(стационарные  отделения, дом-интернат, центры реабилитации)                                                                                 </t>
  </si>
  <si>
    <t xml:space="preserve">                  по ИТОГО</t>
  </si>
  <si>
    <t xml:space="preserve">                  по ИТОГО  (стр.36)</t>
  </si>
  <si>
    <t>по I разделу</t>
  </si>
  <si>
    <t>по II разделу</t>
  </si>
  <si>
    <t>по III разделу</t>
  </si>
  <si>
    <t>по ИТОГО</t>
  </si>
  <si>
    <t>Исполнитель</t>
  </si>
  <si>
    <t>Телефон</t>
  </si>
  <si>
    <t>ФИО полностью</t>
  </si>
  <si>
    <t>доп</t>
  </si>
  <si>
    <r>
      <t xml:space="preserve">гарантированные услуги </t>
    </r>
    <r>
      <rPr>
        <sz val="11"/>
        <color indexed="12"/>
        <rFont val="Arial"/>
        <family val="2"/>
      </rPr>
      <t>(</t>
    </r>
    <r>
      <rPr>
        <sz val="10"/>
        <color indexed="12"/>
        <rFont val="Arial"/>
        <family val="2"/>
      </rPr>
      <t>человек</t>
    </r>
    <r>
      <rPr>
        <sz val="11"/>
        <color indexed="12"/>
        <rFont val="Arial"/>
        <family val="2"/>
      </rPr>
      <t>)</t>
    </r>
  </si>
  <si>
    <r>
      <t xml:space="preserve">дополнительные услуги </t>
    </r>
    <r>
      <rPr>
        <sz val="10"/>
        <color indexed="12"/>
        <rFont val="Arial"/>
        <family val="2"/>
      </rPr>
      <t>(человек)</t>
    </r>
  </si>
  <si>
    <r>
      <t xml:space="preserve">Численность </t>
    </r>
    <r>
      <rPr>
        <b/>
        <sz val="10"/>
        <color indexed="12"/>
        <rFont val="Arial Cyr"/>
        <family val="0"/>
      </rPr>
      <t xml:space="preserve">обслуживаемых </t>
    </r>
    <r>
      <rPr>
        <sz val="10"/>
        <rFont val="Arial Cyr"/>
        <family val="0"/>
      </rPr>
      <t xml:space="preserve">граждан </t>
    </r>
    <r>
      <rPr>
        <b/>
        <sz val="10"/>
        <color indexed="12"/>
        <rFont val="Arial Cyr"/>
        <family val="0"/>
      </rPr>
      <t xml:space="preserve">на отчетную дату </t>
    </r>
    <r>
      <rPr>
        <sz val="10"/>
        <color indexed="12"/>
        <rFont val="Arial Cyr"/>
        <family val="0"/>
      </rPr>
      <t>(чел)</t>
    </r>
  </si>
  <si>
    <r>
      <t xml:space="preserve">Численность граждан, </t>
    </r>
    <r>
      <rPr>
        <b/>
        <sz val="10"/>
        <color indexed="12"/>
        <rFont val="Arial Cyr"/>
        <family val="0"/>
      </rPr>
      <t xml:space="preserve">состоящих на учете и ожидающих своей очереди </t>
    </r>
    <r>
      <rPr>
        <b/>
        <sz val="10"/>
        <rFont val="Arial Cyr"/>
        <family val="0"/>
      </rPr>
      <t xml:space="preserve">для принятия на обслуживание </t>
    </r>
    <r>
      <rPr>
        <b/>
        <sz val="10"/>
        <color indexed="12"/>
        <rFont val="Arial Cyr"/>
        <family val="0"/>
      </rPr>
      <t xml:space="preserve">на отчетную дату
</t>
    </r>
    <r>
      <rPr>
        <sz val="10"/>
        <color indexed="12"/>
        <rFont val="Arial Cyr"/>
        <family val="0"/>
      </rPr>
      <t>(чел)</t>
    </r>
  </si>
  <si>
    <r>
      <t>ВСЕГО</t>
    </r>
    <r>
      <rPr>
        <sz val="10"/>
        <rFont val="Arial Cyr"/>
        <family val="0"/>
      </rPr>
      <t xml:space="preserve"> </t>
    </r>
    <r>
      <rPr>
        <sz val="9"/>
        <color indexed="12"/>
        <rFont val="Arial Cyr"/>
        <family val="0"/>
      </rPr>
      <t xml:space="preserve">(полуста-ционары учитывают только граждан, признанных нуждающимися, посещающих кружки, клубы) </t>
    </r>
  </si>
  <si>
    <t>с указанием кода района</t>
  </si>
  <si>
    <t>декабрь</t>
  </si>
  <si>
    <t>стациолнарное отделение (геронтология)</t>
  </si>
  <si>
    <t>стационарное отделение (геронтология)</t>
  </si>
  <si>
    <t>стационарное  отделение (геронтология)</t>
  </si>
  <si>
    <t>Проверка: по разделу III</t>
  </si>
  <si>
    <r>
      <t>Проверка</t>
    </r>
    <r>
      <rPr>
        <sz val="9"/>
        <rFont val="Times New Roman"/>
        <family val="1"/>
      </rPr>
      <t>: по разделу III</t>
    </r>
  </si>
  <si>
    <t>по  разделу I</t>
  </si>
  <si>
    <t>по  разделу II</t>
  </si>
  <si>
    <t>Проверка: по разделу I</t>
  </si>
  <si>
    <t xml:space="preserve">             по разделу II</t>
  </si>
  <si>
    <t xml:space="preserve">             по разделу III</t>
  </si>
  <si>
    <t xml:space="preserve">                  ИТОГО</t>
  </si>
  <si>
    <r>
      <t>Наименование учреждения, отделения</t>
    </r>
    <r>
      <rPr>
        <b/>
        <sz val="9"/>
        <color indexed="10"/>
        <rFont val="Arial"/>
        <family val="2"/>
      </rPr>
      <t xml:space="preserve">
ВНМАНИЕ!   (для центров социального обслуживания)                                       
ИТОГОВАЯ СТРОКА 1 ДОЛЖНА БЫТЬ ОБЯЗАТЕЛЬНО ЗАПОЛНЕННОЙ</t>
    </r>
  </si>
  <si>
    <t>КОГАУСО "Куменский комплексный центр социального обслуживания населения"</t>
  </si>
  <si>
    <t>Чеглакова Елена Геннадьевна</t>
  </si>
  <si>
    <t>43 2-17-39</t>
  </si>
  <si>
    <t>Чеглакова Е.Г.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</si>
</sst>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0"/>
    <numFmt numFmtId="169" formatCode="#,##0;[Red]#,##0"/>
  </numFmts>
  <fonts count="81">
    <font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2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i/>
      <sz val="8"/>
      <name val="Arial Cyr"/>
      <family val="0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8"/>
      <name val="Arial Cyr"/>
      <family val="0"/>
    </font>
    <font>
      <sz val="10"/>
      <color indexed="12"/>
      <name val="Arial Cyr"/>
      <family val="0"/>
    </font>
    <font>
      <b/>
      <sz val="10"/>
      <color indexed="62"/>
      <name val="Arial Cyr"/>
      <family val="0"/>
    </font>
    <font>
      <b/>
      <u val="single"/>
      <sz val="10"/>
      <color indexed="62"/>
      <name val="Arial Cyr"/>
      <family val="0"/>
    </font>
    <font>
      <b/>
      <sz val="16"/>
      <color indexed="12"/>
      <name val="Arial Cyr"/>
      <family val="0"/>
    </font>
    <font>
      <b/>
      <sz val="9"/>
      <name val="Tahoma"/>
      <family val="0"/>
    </font>
    <font>
      <b/>
      <sz val="11"/>
      <color indexed="62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color indexed="12"/>
      <name val="Arial Cyr"/>
      <family val="0"/>
    </font>
    <font>
      <i/>
      <sz val="10"/>
      <color indexed="12"/>
      <name val="Arial Cyr"/>
      <family val="2"/>
    </font>
    <font>
      <b/>
      <sz val="16"/>
      <color indexed="10"/>
      <name val="Arial Cyr"/>
      <family val="0"/>
    </font>
    <font>
      <b/>
      <sz val="20"/>
      <name val="Arial Cyr"/>
      <family val="0"/>
    </font>
    <font>
      <b/>
      <i/>
      <sz val="9"/>
      <name val="Arial Cyr"/>
      <family val="0"/>
    </font>
    <font>
      <b/>
      <sz val="9"/>
      <color indexed="10"/>
      <name val="Arial Cyr"/>
      <family val="0"/>
    </font>
    <font>
      <sz val="10"/>
      <color indexed="18"/>
      <name val="Arial Cyr"/>
      <family val="0"/>
    </font>
    <font>
      <sz val="10"/>
      <color indexed="10"/>
      <name val="Arial Cyr"/>
      <family val="0"/>
    </font>
    <font>
      <u val="single"/>
      <sz val="9"/>
      <name val="Times New Roman"/>
      <family val="1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yr"/>
      <family val="0"/>
    </font>
    <font>
      <sz val="10"/>
      <color indexed="17"/>
      <name val="Arial Cyr"/>
      <family val="0"/>
    </font>
    <font>
      <b/>
      <sz val="14"/>
      <color indexed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8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6" fontId="4" fillId="0" borderId="12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 wrapText="1"/>
      <protection/>
    </xf>
    <xf numFmtId="14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right" vertical="center" wrapText="1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5" borderId="16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" fontId="0" fillId="36" borderId="23" xfId="0" applyNumberFormat="1" applyFont="1" applyFill="1" applyBorder="1" applyAlignment="1" applyProtection="1">
      <alignment horizontal="right" vertical="center" wrapText="1"/>
      <protection/>
    </xf>
    <xf numFmtId="3" fontId="0" fillId="36" borderId="24" xfId="0" applyNumberFormat="1" applyFont="1" applyFill="1" applyBorder="1" applyAlignment="1" applyProtection="1">
      <alignment horizontal="right" vertical="center" wrapText="1"/>
      <protection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5" fillId="36" borderId="26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31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5" fillId="36" borderId="22" xfId="0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0" fillId="35" borderId="28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36" borderId="31" xfId="0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36" borderId="18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36" borderId="16" xfId="0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38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vertical="center" wrapText="1"/>
      <protection/>
    </xf>
    <xf numFmtId="0" fontId="3" fillId="0" borderId="40" xfId="0" applyFont="1" applyBorder="1" applyAlignment="1" applyProtection="1">
      <alignment vertical="center" wrapText="1"/>
      <protection/>
    </xf>
    <xf numFmtId="0" fontId="2" fillId="33" borderId="26" xfId="0" applyFont="1" applyFill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vertical="center" wrapText="1"/>
      <protection/>
    </xf>
    <xf numFmtId="0" fontId="2" fillId="33" borderId="44" xfId="0" applyFont="1" applyFill="1" applyBorder="1" applyAlignment="1" applyProtection="1">
      <alignment vertical="center"/>
      <protection/>
    </xf>
    <xf numFmtId="0" fontId="2" fillId="33" borderId="44" xfId="0" applyFont="1" applyFill="1" applyBorder="1" applyAlignment="1" applyProtection="1">
      <alignment vertical="center" wrapText="1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 applyProtection="1">
      <alignment vertical="center" wrapText="1"/>
      <protection/>
    </xf>
    <xf numFmtId="0" fontId="2" fillId="33" borderId="45" xfId="0" applyFont="1" applyFill="1" applyBorder="1" applyAlignment="1" applyProtection="1">
      <alignment horizontal="right" vertical="center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5" fillId="36" borderId="46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right" vertical="center" wrapText="1"/>
      <protection/>
    </xf>
    <xf numFmtId="0" fontId="5" fillId="34" borderId="47" xfId="0" applyFont="1" applyFill="1" applyBorder="1" applyAlignment="1" applyProtection="1">
      <alignment horizontal="right" vertical="center" wrapText="1"/>
      <protection/>
    </xf>
    <xf numFmtId="0" fontId="0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48" xfId="0" applyFont="1" applyFill="1" applyBorder="1" applyAlignment="1" applyProtection="1">
      <alignment vertical="center" wrapText="1"/>
      <protection/>
    </xf>
    <xf numFmtId="0" fontId="2" fillId="33" borderId="49" xfId="0" applyFont="1" applyFill="1" applyBorder="1" applyAlignment="1" applyProtection="1">
      <alignment vertical="center" wrapText="1"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5" fillId="36" borderId="49" xfId="0" applyFont="1" applyFill="1" applyBorder="1" applyAlignment="1" applyProtection="1">
      <alignment horizontal="center" vertical="center"/>
      <protection/>
    </xf>
    <xf numFmtId="0" fontId="0" fillId="35" borderId="50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vertical="center" wrapText="1"/>
      <protection/>
    </xf>
    <xf numFmtId="17" fontId="4" fillId="0" borderId="10" xfId="0" applyNumberFormat="1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0" fillId="35" borderId="51" xfId="0" applyFont="1" applyFill="1" applyBorder="1" applyAlignment="1" applyProtection="1">
      <alignment horizontal="center" vertical="center"/>
      <protection/>
    </xf>
    <xf numFmtId="0" fontId="0" fillId="35" borderId="52" xfId="0" applyFont="1" applyFill="1" applyBorder="1" applyAlignment="1" applyProtection="1">
      <alignment horizontal="center" vertical="center"/>
      <protection/>
    </xf>
    <xf numFmtId="0" fontId="0" fillId="35" borderId="22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5" fillId="38" borderId="17" xfId="0" applyFont="1" applyFill="1" applyBorder="1" applyAlignment="1" applyProtection="1">
      <alignment horizontal="center" vertical="center"/>
      <protection/>
    </xf>
    <xf numFmtId="0" fontId="5" fillId="38" borderId="53" xfId="0" applyFont="1" applyFill="1" applyBorder="1" applyAlignment="1" applyProtection="1">
      <alignment horizontal="center" vertical="center"/>
      <protection/>
    </xf>
    <xf numFmtId="0" fontId="5" fillId="38" borderId="54" xfId="0" applyFont="1" applyFill="1" applyBorder="1" applyAlignment="1" applyProtection="1">
      <alignment horizontal="center" vertical="center"/>
      <protection/>
    </xf>
    <xf numFmtId="0" fontId="5" fillId="38" borderId="20" xfId="0" applyFont="1" applyFill="1" applyBorder="1" applyAlignment="1" applyProtection="1">
      <alignment horizontal="center" vertical="center"/>
      <protection/>
    </xf>
    <xf numFmtId="0" fontId="5" fillId="38" borderId="18" xfId="0" applyFont="1" applyFill="1" applyBorder="1" applyAlignment="1" applyProtection="1">
      <alignment horizontal="center" vertical="center"/>
      <protection/>
    </xf>
    <xf numFmtId="0" fontId="5" fillId="38" borderId="51" xfId="0" applyFont="1" applyFill="1" applyBorder="1" applyAlignment="1" applyProtection="1">
      <alignment horizontal="center" vertical="center"/>
      <protection/>
    </xf>
    <xf numFmtId="0" fontId="5" fillId="38" borderId="15" xfId="0" applyFont="1" applyFill="1" applyBorder="1" applyAlignment="1" applyProtection="1">
      <alignment horizontal="center" vertical="center"/>
      <protection/>
    </xf>
    <xf numFmtId="0" fontId="5" fillId="38" borderId="16" xfId="0" applyFont="1" applyFill="1" applyBorder="1" applyAlignment="1" applyProtection="1">
      <alignment horizontal="center" vertical="center"/>
      <protection/>
    </xf>
    <xf numFmtId="0" fontId="5" fillId="38" borderId="12" xfId="0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0" fontId="5" fillId="38" borderId="52" xfId="0" applyFont="1" applyFill="1" applyBorder="1" applyAlignment="1" applyProtection="1">
      <alignment horizontal="center" vertical="center"/>
      <protection/>
    </xf>
    <xf numFmtId="0" fontId="5" fillId="38" borderId="55" xfId="0" applyFont="1" applyFill="1" applyBorder="1" applyAlignment="1" applyProtection="1">
      <alignment horizontal="center" vertical="center"/>
      <protection/>
    </xf>
    <xf numFmtId="0" fontId="5" fillId="38" borderId="11" xfId="0" applyFont="1" applyFill="1" applyBorder="1" applyAlignment="1" applyProtection="1">
      <alignment horizontal="center" vertical="center"/>
      <protection/>
    </xf>
    <xf numFmtId="0" fontId="5" fillId="38" borderId="21" xfId="0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0" fillId="36" borderId="53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 wrapText="1"/>
      <protection/>
    </xf>
    <xf numFmtId="0" fontId="2" fillId="33" borderId="38" xfId="0" applyFont="1" applyFill="1" applyBorder="1" applyAlignment="1" applyProtection="1">
      <alignment vertical="center" wrapText="1"/>
      <protection/>
    </xf>
    <xf numFmtId="0" fontId="2" fillId="33" borderId="40" xfId="0" applyFont="1" applyFill="1" applyBorder="1" applyAlignment="1" applyProtection="1">
      <alignment vertical="center" wrapText="1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0" fontId="2" fillId="33" borderId="31" xfId="0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horizontal="right" vertical="center" wrapText="1"/>
      <protection/>
    </xf>
    <xf numFmtId="0" fontId="5" fillId="34" borderId="25" xfId="0" applyFont="1" applyFill="1" applyBorder="1" applyAlignment="1" applyProtection="1">
      <alignment vertical="center" wrapText="1"/>
      <protection/>
    </xf>
    <xf numFmtId="0" fontId="2" fillId="38" borderId="58" xfId="0" applyFont="1" applyFill="1" applyBorder="1" applyAlignment="1" applyProtection="1">
      <alignment horizontal="right" vertical="center"/>
      <protection/>
    </xf>
    <xf numFmtId="0" fontId="2" fillId="38" borderId="59" xfId="0" applyFont="1" applyFill="1" applyBorder="1" applyAlignment="1" applyProtection="1">
      <alignment vertical="center" wrapText="1"/>
      <protection/>
    </xf>
    <xf numFmtId="0" fontId="2" fillId="33" borderId="27" xfId="0" applyFont="1" applyFill="1" applyBorder="1" applyAlignment="1" applyProtection="1">
      <alignment vertical="center" wrapText="1"/>
      <protection/>
    </xf>
    <xf numFmtId="0" fontId="2" fillId="33" borderId="29" xfId="0" applyFont="1" applyFill="1" applyBorder="1" applyAlignment="1" applyProtection="1">
      <alignment horizontal="right" vertical="center"/>
      <protection/>
    </xf>
    <xf numFmtId="1" fontId="2" fillId="38" borderId="60" xfId="0" applyNumberFormat="1" applyFont="1" applyFill="1" applyBorder="1" applyAlignment="1" applyProtection="1">
      <alignment horizontal="center" vertical="center" wrapText="1"/>
      <protection/>
    </xf>
    <xf numFmtId="1" fontId="2" fillId="38" borderId="33" xfId="0" applyNumberFormat="1" applyFont="1" applyFill="1" applyBorder="1" applyAlignment="1" applyProtection="1">
      <alignment horizontal="center" vertical="center" wrapText="1"/>
      <protection/>
    </xf>
    <xf numFmtId="1" fontId="2" fillId="38" borderId="34" xfId="0" applyNumberFormat="1" applyFont="1" applyFill="1" applyBorder="1" applyAlignment="1" applyProtection="1">
      <alignment horizontal="center" vertical="center" wrapText="1"/>
      <protection/>
    </xf>
    <xf numFmtId="1" fontId="2" fillId="38" borderId="58" xfId="0" applyNumberFormat="1" applyFont="1" applyFill="1" applyBorder="1" applyAlignment="1" applyProtection="1">
      <alignment horizontal="center" vertical="center" wrapText="1"/>
      <protection/>
    </xf>
    <xf numFmtId="1" fontId="2" fillId="38" borderId="29" xfId="0" applyNumberFormat="1" applyFont="1" applyFill="1" applyBorder="1" applyAlignment="1" applyProtection="1">
      <alignment horizontal="center" vertical="center" wrapText="1"/>
      <protection/>
    </xf>
    <xf numFmtId="1" fontId="2" fillId="38" borderId="30" xfId="0" applyNumberFormat="1" applyFont="1" applyFill="1" applyBorder="1" applyAlignment="1" applyProtection="1">
      <alignment horizontal="center" vertical="center" wrapText="1"/>
      <protection/>
    </xf>
    <xf numFmtId="1" fontId="2" fillId="38" borderId="27" xfId="0" applyNumberFormat="1" applyFont="1" applyFill="1" applyBorder="1" applyAlignment="1" applyProtection="1">
      <alignment horizontal="center" vertical="center" wrapText="1"/>
      <protection/>
    </xf>
    <xf numFmtId="1" fontId="2" fillId="38" borderId="28" xfId="0" applyNumberFormat="1" applyFont="1" applyFill="1" applyBorder="1" applyAlignment="1" applyProtection="1">
      <alignment horizontal="center" vertical="center" wrapText="1"/>
      <protection/>
    </xf>
    <xf numFmtId="1" fontId="2" fillId="38" borderId="57" xfId="0" applyNumberFormat="1" applyFont="1" applyFill="1" applyBorder="1" applyAlignment="1" applyProtection="1">
      <alignment horizontal="center" vertical="center" wrapText="1"/>
      <protection/>
    </xf>
    <xf numFmtId="0" fontId="0" fillId="35" borderId="15" xfId="0" applyFill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0" fillId="36" borderId="32" xfId="0" applyFont="1" applyFill="1" applyBorder="1" applyAlignment="1" applyProtection="1">
      <alignment horizontal="center" vertical="center"/>
      <protection/>
    </xf>
    <xf numFmtId="0" fontId="0" fillId="36" borderId="22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vertical="center"/>
      <protection/>
    </xf>
    <xf numFmtId="16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4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7" fontId="4" fillId="0" borderId="22" xfId="0" applyNumberFormat="1" applyFont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8" borderId="14" xfId="0" applyFont="1" applyFill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0" fillId="34" borderId="24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 vertical="center" wrapText="1"/>
      <protection/>
    </xf>
    <xf numFmtId="17" fontId="4" fillId="0" borderId="14" xfId="0" applyNumberFormat="1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vertical="center" wrapText="1"/>
      <protection/>
    </xf>
    <xf numFmtId="0" fontId="0" fillId="35" borderId="11" xfId="0" applyFill="1" applyBorder="1" applyAlignment="1" applyProtection="1">
      <alignment/>
      <protection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0" fillId="35" borderId="38" xfId="0" applyFont="1" applyFill="1" applyBorder="1" applyAlignment="1" applyProtection="1">
      <alignment horizontal="center" vertical="center"/>
      <protection/>
    </xf>
    <xf numFmtId="0" fontId="0" fillId="35" borderId="56" xfId="0" applyFont="1" applyFill="1" applyBorder="1" applyAlignment="1" applyProtection="1">
      <alignment horizontal="center" vertical="center"/>
      <protection/>
    </xf>
    <xf numFmtId="0" fontId="0" fillId="35" borderId="39" xfId="0" applyFill="1" applyBorder="1" applyAlignment="1" applyProtection="1">
      <alignment/>
      <protection/>
    </xf>
    <xf numFmtId="0" fontId="0" fillId="35" borderId="56" xfId="0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 vertical="center" wrapText="1"/>
      <protection/>
    </xf>
    <xf numFmtId="0" fontId="5" fillId="34" borderId="14" xfId="0" applyFont="1" applyFill="1" applyBorder="1" applyAlignment="1" applyProtection="1">
      <alignment horizontal="right" vertical="center" wrapText="1"/>
      <protection/>
    </xf>
    <xf numFmtId="0" fontId="5" fillId="34" borderId="48" xfId="0" applyFont="1" applyFill="1" applyBorder="1" applyAlignment="1" applyProtection="1">
      <alignment vertical="center" wrapText="1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vertical="center" wrapText="1"/>
      <protection/>
    </xf>
    <xf numFmtId="0" fontId="0" fillId="36" borderId="26" xfId="0" applyFont="1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/>
      <protection/>
    </xf>
    <xf numFmtId="0" fontId="0" fillId="35" borderId="57" xfId="0" applyFont="1" applyFill="1" applyBorder="1" applyAlignment="1" applyProtection="1">
      <alignment horizontal="center" vertical="center"/>
      <protection/>
    </xf>
    <xf numFmtId="0" fontId="2" fillId="38" borderId="26" xfId="0" applyFont="1" applyFill="1" applyBorder="1" applyAlignment="1" applyProtection="1">
      <alignment horizontal="right" vertical="center"/>
      <protection/>
    </xf>
    <xf numFmtId="0" fontId="2" fillId="38" borderId="41" xfId="0" applyFont="1" applyFill="1" applyBorder="1" applyAlignment="1" applyProtection="1">
      <alignment vertical="center" wrapText="1"/>
      <protection/>
    </xf>
    <xf numFmtId="0" fontId="0" fillId="38" borderId="26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 wrapText="1"/>
      <protection/>
    </xf>
    <xf numFmtId="0" fontId="2" fillId="38" borderId="64" xfId="0" applyFont="1" applyFill="1" applyBorder="1" applyAlignment="1" applyProtection="1">
      <alignment vertical="center" wrapText="1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right" vertical="center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36" borderId="36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6" fillId="0" borderId="30" xfId="0" applyFont="1" applyBorder="1" applyAlignment="1" applyProtection="1">
      <alignment horizontal="center"/>
      <protection/>
    </xf>
    <xf numFmtId="0" fontId="0" fillId="38" borderId="30" xfId="0" applyFill="1" applyBorder="1" applyAlignment="1" applyProtection="1">
      <alignment/>
      <protection/>
    </xf>
    <xf numFmtId="0" fontId="0" fillId="38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36" borderId="67" xfId="0" applyFill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horizontal="center"/>
      <protection/>
    </xf>
    <xf numFmtId="0" fontId="0" fillId="0" borderId="67" xfId="0" applyBorder="1" applyAlignment="1" applyProtection="1">
      <alignment/>
      <protection/>
    </xf>
    <xf numFmtId="0" fontId="1" fillId="0" borderId="67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3" fontId="2" fillId="36" borderId="41" xfId="0" applyNumberFormat="1" applyFont="1" applyFill="1" applyBorder="1" applyAlignment="1" applyProtection="1">
      <alignment horizontal="right" vertical="center" wrapText="1"/>
      <protection/>
    </xf>
    <xf numFmtId="0" fontId="0" fillId="36" borderId="28" xfId="0" applyFill="1" applyBorder="1" applyAlignment="1" applyProtection="1">
      <alignment horizontal="right" vertical="center"/>
      <protection/>
    </xf>
    <xf numFmtId="0" fontId="0" fillId="0" borderId="66" xfId="0" applyBorder="1" applyAlignment="1" applyProtection="1">
      <alignment horizontal="center"/>
      <protection/>
    </xf>
    <xf numFmtId="0" fontId="0" fillId="36" borderId="42" xfId="0" applyFill="1" applyBorder="1" applyAlignment="1" applyProtection="1">
      <alignment horizontal="center"/>
      <protection/>
    </xf>
    <xf numFmtId="0" fontId="0" fillId="0" borderId="66" xfId="0" applyBorder="1" applyAlignment="1" applyProtection="1">
      <alignment/>
      <protection/>
    </xf>
    <xf numFmtId="0" fontId="0" fillId="36" borderId="68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 wrapText="1"/>
      <protection/>
    </xf>
    <xf numFmtId="0" fontId="9" fillId="0" borderId="39" xfId="0" applyFont="1" applyBorder="1" applyAlignment="1" applyProtection="1">
      <alignment vertical="center" wrapText="1"/>
      <protection/>
    </xf>
    <xf numFmtId="0" fontId="30" fillId="0" borderId="39" xfId="0" applyFont="1" applyBorder="1" applyAlignment="1" applyProtection="1">
      <alignment/>
      <protection/>
    </xf>
    <xf numFmtId="0" fontId="30" fillId="0" borderId="56" xfId="0" applyFont="1" applyBorder="1" applyAlignment="1" applyProtection="1">
      <alignment/>
      <protection/>
    </xf>
    <xf numFmtId="0" fontId="3" fillId="0" borderId="52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 applyProtection="1">
      <alignment vertical="center" wrapText="1"/>
      <protection/>
    </xf>
    <xf numFmtId="0" fontId="8" fillId="0" borderId="61" xfId="0" applyFont="1" applyBorder="1" applyAlignment="1" applyProtection="1">
      <alignment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18" xfId="0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0" fontId="13" fillId="36" borderId="16" xfId="0" applyFont="1" applyFill="1" applyBorder="1" applyAlignment="1" applyProtection="1">
      <alignment horizontal="center" vertical="center" wrapText="1"/>
      <protection/>
    </xf>
    <xf numFmtId="0" fontId="13" fillId="36" borderId="29" xfId="0" applyFont="1" applyFill="1" applyBorder="1" applyAlignment="1" applyProtection="1">
      <alignment horizontal="center" vertical="center" wrapText="1"/>
      <protection/>
    </xf>
    <xf numFmtId="0" fontId="13" fillId="36" borderId="28" xfId="0" applyFont="1" applyFill="1" applyBorder="1" applyAlignment="1" applyProtection="1">
      <alignment horizontal="center" vertical="center" wrapText="1"/>
      <protection/>
    </xf>
    <xf numFmtId="0" fontId="13" fillId="38" borderId="58" xfId="0" applyFont="1" applyFill="1" applyBorder="1" applyAlignment="1" applyProtection="1">
      <alignment horizontal="center" vertical="center" wrapText="1"/>
      <protection/>
    </xf>
    <xf numFmtId="0" fontId="13" fillId="38" borderId="34" xfId="0" applyFont="1" applyFill="1" applyBorder="1" applyAlignment="1" applyProtection="1">
      <alignment horizontal="center" vertical="center" wrapText="1"/>
      <protection/>
    </xf>
    <xf numFmtId="0" fontId="13" fillId="36" borderId="69" xfId="0" applyFont="1" applyFill="1" applyBorder="1" applyAlignment="1" applyProtection="1">
      <alignment horizontal="center" vertical="center" wrapText="1"/>
      <protection/>
    </xf>
    <xf numFmtId="0" fontId="13" fillId="36" borderId="70" xfId="0" applyFont="1" applyFill="1" applyBorder="1" applyAlignment="1" applyProtection="1">
      <alignment horizontal="center" vertical="center" wrapText="1"/>
      <protection/>
    </xf>
    <xf numFmtId="0" fontId="13" fillId="36" borderId="65" xfId="0" applyFont="1" applyFill="1" applyBorder="1" applyAlignment="1" applyProtection="1">
      <alignment horizontal="center" vertical="center" wrapText="1"/>
      <protection/>
    </xf>
    <xf numFmtId="0" fontId="13" fillId="38" borderId="65" xfId="0" applyFont="1" applyFill="1" applyBorder="1" applyAlignment="1" applyProtection="1">
      <alignment horizontal="center" vertical="center" wrapText="1"/>
      <protection/>
    </xf>
    <xf numFmtId="0" fontId="13" fillId="36" borderId="32" xfId="0" applyFont="1" applyFill="1" applyBorder="1" applyAlignment="1" applyProtection="1">
      <alignment horizontal="center" vertical="center" wrapText="1"/>
      <protection/>
    </xf>
    <xf numFmtId="0" fontId="13" fillId="36" borderId="22" xfId="0" applyFont="1" applyFill="1" applyBorder="1" applyAlignment="1" applyProtection="1">
      <alignment horizontal="center" vertical="center" wrapText="1"/>
      <protection/>
    </xf>
    <xf numFmtId="0" fontId="13" fillId="36" borderId="14" xfId="0" applyFont="1" applyFill="1" applyBorder="1" applyAlignment="1" applyProtection="1">
      <alignment horizontal="center" vertical="center" wrapText="1"/>
      <protection/>
    </xf>
    <xf numFmtId="0" fontId="13" fillId="36" borderId="26" xfId="0" applyFont="1" applyFill="1" applyBorder="1" applyAlignment="1" applyProtection="1">
      <alignment horizontal="center" vertical="center" wrapText="1"/>
      <protection/>
    </xf>
    <xf numFmtId="0" fontId="2" fillId="38" borderId="7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0" fillId="36" borderId="45" xfId="0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38" borderId="29" xfId="0" applyFill="1" applyBorder="1" applyAlignment="1" applyProtection="1">
      <alignment/>
      <protection/>
    </xf>
    <xf numFmtId="0" fontId="0" fillId="38" borderId="27" xfId="0" applyFill="1" applyBorder="1" applyAlignment="1" applyProtection="1">
      <alignment/>
      <protection/>
    </xf>
    <xf numFmtId="0" fontId="0" fillId="38" borderId="33" xfId="0" applyFill="1" applyBorder="1" applyAlignment="1" applyProtection="1">
      <alignment/>
      <protection/>
    </xf>
    <xf numFmtId="0" fontId="9" fillId="38" borderId="72" xfId="0" applyFont="1" applyFill="1" applyBorder="1" applyAlignment="1" applyProtection="1">
      <alignment horizontal="center" vertical="center"/>
      <protection/>
    </xf>
    <xf numFmtId="0" fontId="5" fillId="38" borderId="73" xfId="0" applyFont="1" applyFill="1" applyBorder="1" applyAlignment="1" applyProtection="1">
      <alignment horizontal="center" vertical="center"/>
      <protection/>
    </xf>
    <xf numFmtId="0" fontId="5" fillId="38" borderId="50" xfId="0" applyFont="1" applyFill="1" applyBorder="1" applyAlignment="1" applyProtection="1">
      <alignment horizontal="center" vertical="center"/>
      <protection/>
    </xf>
    <xf numFmtId="0" fontId="5" fillId="38" borderId="19" xfId="0" applyFont="1" applyFill="1" applyBorder="1" applyAlignment="1" applyProtection="1">
      <alignment horizontal="center" vertical="center"/>
      <protection/>
    </xf>
    <xf numFmtId="0" fontId="5" fillId="38" borderId="4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8" borderId="68" xfId="0" applyFont="1" applyFill="1" applyBorder="1" applyAlignment="1" applyProtection="1">
      <alignment horizontal="center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25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0" fillId="35" borderId="45" xfId="0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5" borderId="73" xfId="0" applyFill="1" applyBorder="1" applyAlignment="1" applyProtection="1">
      <alignment horizontal="center"/>
      <protection/>
    </xf>
    <xf numFmtId="0" fontId="0" fillId="35" borderId="50" xfId="0" applyFill="1" applyBorder="1" applyAlignment="1" applyProtection="1">
      <alignment horizontal="center" vertical="center"/>
      <protection/>
    </xf>
    <xf numFmtId="0" fontId="0" fillId="35" borderId="68" xfId="0" applyFill="1" applyBorder="1" applyAlignment="1" applyProtection="1">
      <alignment horizontal="center"/>
      <protection/>
    </xf>
    <xf numFmtId="0" fontId="0" fillId="35" borderId="51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42" xfId="0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/>
      <protection/>
    </xf>
    <xf numFmtId="0" fontId="0" fillId="35" borderId="67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horizontal="center" vertical="center"/>
      <protection/>
    </xf>
    <xf numFmtId="0" fontId="0" fillId="36" borderId="19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0" fontId="3" fillId="35" borderId="53" xfId="0" applyFont="1" applyFill="1" applyBorder="1" applyAlignment="1" applyProtection="1">
      <alignment horizontal="center" wrapText="1"/>
      <protection/>
    </xf>
    <xf numFmtId="0" fontId="3" fillId="35" borderId="51" xfId="0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5" borderId="31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73" xfId="0" applyFill="1" applyBorder="1" applyAlignment="1" applyProtection="1">
      <alignment horizontal="center" vertical="center"/>
      <protection/>
    </xf>
    <xf numFmtId="0" fontId="0" fillId="35" borderId="68" xfId="0" applyFill="1" applyBorder="1" applyAlignment="1" applyProtection="1">
      <alignment horizontal="center" vertical="center"/>
      <protection/>
    </xf>
    <xf numFmtId="0" fontId="0" fillId="35" borderId="5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67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6" borderId="58" xfId="0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12" xfId="0" applyFont="1" applyFill="1" applyBorder="1" applyAlignment="1" applyProtection="1">
      <alignment horizontal="center" wrapText="1"/>
      <protection/>
    </xf>
    <xf numFmtId="0" fontId="0" fillId="38" borderId="15" xfId="0" applyFont="1" applyFill="1" applyBorder="1" applyAlignment="1" applyProtection="1">
      <alignment horizontal="center" vertical="center"/>
      <protection/>
    </xf>
    <xf numFmtId="0" fontId="0" fillId="38" borderId="18" xfId="0" applyFont="1" applyFill="1" applyBorder="1" applyAlignment="1" applyProtection="1">
      <alignment horizontal="center" vertical="center"/>
      <protection/>
    </xf>
    <xf numFmtId="0" fontId="0" fillId="38" borderId="12" xfId="0" applyFont="1" applyFill="1" applyBorder="1" applyAlignment="1" applyProtection="1">
      <alignment horizontal="center" vertical="center"/>
      <protection/>
    </xf>
    <xf numFmtId="0" fontId="0" fillId="38" borderId="16" xfId="0" applyFont="1" applyFill="1" applyBorder="1" applyAlignment="1" applyProtection="1">
      <alignment horizontal="center" vertical="center"/>
      <protection/>
    </xf>
    <xf numFmtId="0" fontId="9" fillId="38" borderId="7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2" fillId="39" borderId="0" xfId="0" applyFont="1" applyFill="1" applyBorder="1" applyAlignment="1" applyProtection="1">
      <alignment vertical="center" wrapText="1"/>
      <protection/>
    </xf>
    <xf numFmtId="0" fontId="13" fillId="39" borderId="0" xfId="0" applyFont="1" applyFill="1" applyBorder="1" applyAlignment="1" applyProtection="1">
      <alignment horizontal="center" vertical="center" wrapText="1"/>
      <protection/>
    </xf>
    <xf numFmtId="0" fontId="0" fillId="39" borderId="0" xfId="0" applyFill="1" applyAlignment="1" applyProtection="1">
      <alignment/>
      <protection/>
    </xf>
    <xf numFmtId="0" fontId="0" fillId="38" borderId="58" xfId="0" applyFill="1" applyBorder="1" applyAlignment="1" applyProtection="1">
      <alignment horizontal="center"/>
      <protection/>
    </xf>
    <xf numFmtId="3" fontId="0" fillId="35" borderId="24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47" xfId="0" applyFont="1" applyBorder="1" applyAlignment="1" applyProtection="1">
      <alignment horizontal="right" vertical="center" wrapText="1"/>
      <protection/>
    </xf>
    <xf numFmtId="0" fontId="11" fillId="0" borderId="48" xfId="0" applyFont="1" applyBorder="1" applyAlignment="1" applyProtection="1">
      <alignment horizontal="right" vertical="center" wrapText="1"/>
      <protection/>
    </xf>
    <xf numFmtId="0" fontId="33" fillId="0" borderId="49" xfId="0" applyFont="1" applyBorder="1" applyAlignment="1" applyProtection="1">
      <alignment horizontal="right" vertical="center" wrapText="1"/>
      <protection/>
    </xf>
    <xf numFmtId="0" fontId="33" fillId="0" borderId="22" xfId="0" applyFont="1" applyBorder="1" applyAlignment="1" applyProtection="1">
      <alignment horizontal="right" vertical="center" wrapText="1"/>
      <protection/>
    </xf>
    <xf numFmtId="0" fontId="33" fillId="0" borderId="0" xfId="0" applyFont="1" applyBorder="1" applyAlignment="1" applyProtection="1">
      <alignment horizontal="right" vertical="center" wrapText="1"/>
      <protection/>
    </xf>
    <xf numFmtId="0" fontId="35" fillId="0" borderId="0" xfId="0" applyFont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0" fillId="35" borderId="74" xfId="0" applyFont="1" applyFill="1" applyBorder="1" applyAlignment="1" applyProtection="1">
      <alignment horizontal="center" vertical="center"/>
      <protection/>
    </xf>
    <xf numFmtId="0" fontId="0" fillId="38" borderId="45" xfId="0" applyFont="1" applyFill="1" applyBorder="1" applyAlignment="1" applyProtection="1">
      <alignment horizontal="center" vertical="center"/>
      <protection/>
    </xf>
    <xf numFmtId="0" fontId="0" fillId="38" borderId="50" xfId="0" applyFont="1" applyFill="1" applyBorder="1" applyAlignment="1" applyProtection="1">
      <alignment horizontal="center" vertical="center"/>
      <protection/>
    </xf>
    <xf numFmtId="0" fontId="0" fillId="35" borderId="60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top"/>
      <protection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34" borderId="64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0" fontId="0" fillId="36" borderId="54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 vertical="center"/>
      <protection/>
    </xf>
    <xf numFmtId="0" fontId="0" fillId="36" borderId="69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3" xfId="0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34" borderId="5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73" xfId="0" applyNumberFormat="1" applyFill="1" applyBorder="1" applyAlignment="1" applyProtection="1">
      <alignment horizontal="center"/>
      <protection locked="0"/>
    </xf>
    <xf numFmtId="2" fontId="0" fillId="0" borderId="50" xfId="0" applyNumberFormat="1" applyBorder="1" applyAlignment="1" applyProtection="1">
      <alignment horizontal="center" vertical="center"/>
      <protection locked="0"/>
    </xf>
    <xf numFmtId="2" fontId="0" fillId="36" borderId="68" xfId="0" applyNumberFormat="1" applyFill="1" applyBorder="1" applyAlignment="1" applyProtection="1">
      <alignment horizontal="center" vertical="center"/>
      <protection/>
    </xf>
    <xf numFmtId="2" fontId="0" fillId="36" borderId="42" xfId="0" applyNumberFormat="1" applyFill="1" applyBorder="1" applyAlignment="1" applyProtection="1">
      <alignment horizontal="center"/>
      <protection/>
    </xf>
    <xf numFmtId="2" fontId="0" fillId="36" borderId="36" xfId="0" applyNumberFormat="1" applyFill="1" applyBorder="1" applyAlignment="1" applyProtection="1">
      <alignment horizontal="center"/>
      <protection/>
    </xf>
    <xf numFmtId="2" fontId="0" fillId="38" borderId="57" xfId="0" applyNumberFormat="1" applyFill="1" applyBorder="1" applyAlignment="1" applyProtection="1">
      <alignment/>
      <protection/>
    </xf>
    <xf numFmtId="2" fontId="0" fillId="38" borderId="30" xfId="0" applyNumberFormat="1" applyFill="1" applyBorder="1" applyAlignment="1" applyProtection="1">
      <alignment/>
      <protection/>
    </xf>
    <xf numFmtId="2" fontId="0" fillId="36" borderId="13" xfId="0" applyNumberFormat="1" applyFill="1" applyBorder="1" applyAlignment="1" applyProtection="1">
      <alignment horizontal="center" vertical="center"/>
      <protection/>
    </xf>
    <xf numFmtId="2" fontId="0" fillId="36" borderId="67" xfId="0" applyNumberFormat="1" applyFill="1" applyBorder="1" applyAlignment="1" applyProtection="1">
      <alignment horizontal="center"/>
      <protection/>
    </xf>
    <xf numFmtId="2" fontId="0" fillId="36" borderId="21" xfId="0" applyNumberFormat="1" applyFill="1" applyBorder="1" applyAlignment="1" applyProtection="1">
      <alignment horizontal="center"/>
      <protection/>
    </xf>
    <xf numFmtId="2" fontId="0" fillId="36" borderId="18" xfId="0" applyNumberFormat="1" applyFill="1" applyBorder="1" applyAlignment="1" applyProtection="1">
      <alignment horizontal="center" vertical="center"/>
      <protection/>
    </xf>
    <xf numFmtId="2" fontId="0" fillId="36" borderId="16" xfId="0" applyNumberFormat="1" applyFill="1" applyBorder="1" applyAlignment="1" applyProtection="1">
      <alignment horizontal="center" vertical="center"/>
      <protection/>
    </xf>
    <xf numFmtId="2" fontId="0" fillId="36" borderId="73" xfId="0" applyNumberFormat="1" applyFill="1" applyBorder="1" applyAlignment="1" applyProtection="1">
      <alignment horizontal="center" vertical="center"/>
      <protection/>
    </xf>
    <xf numFmtId="2" fontId="0" fillId="36" borderId="11" xfId="0" applyNumberFormat="1" applyFill="1" applyBorder="1" applyAlignment="1" applyProtection="1">
      <alignment horizontal="center" vertical="center"/>
      <protection/>
    </xf>
    <xf numFmtId="2" fontId="0" fillId="36" borderId="21" xfId="0" applyNumberFormat="1" applyFill="1" applyBorder="1" applyAlignment="1" applyProtection="1">
      <alignment horizontal="center" vertical="center"/>
      <protection/>
    </xf>
    <xf numFmtId="2" fontId="0" fillId="38" borderId="29" xfId="0" applyNumberFormat="1" applyFill="1" applyBorder="1" applyAlignment="1" applyProtection="1">
      <alignment/>
      <protection/>
    </xf>
    <xf numFmtId="2" fontId="0" fillId="38" borderId="28" xfId="0" applyNumberFormat="1" applyFill="1" applyBorder="1" applyAlignment="1" applyProtection="1">
      <alignment/>
      <protection/>
    </xf>
    <xf numFmtId="2" fontId="0" fillId="36" borderId="11" xfId="0" applyNumberFormat="1" applyFill="1" applyBorder="1" applyAlignment="1" applyProtection="1">
      <alignment horizontal="center"/>
      <protection/>
    </xf>
    <xf numFmtId="2" fontId="0" fillId="36" borderId="52" xfId="0" applyNumberFormat="1" applyFill="1" applyBorder="1" applyAlignment="1" applyProtection="1">
      <alignment horizontal="center"/>
      <protection/>
    </xf>
    <xf numFmtId="2" fontId="0" fillId="36" borderId="25" xfId="0" applyNumberFormat="1" applyFill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2" fontId="3" fillId="35" borderId="73" xfId="0" applyNumberFormat="1" applyFont="1" applyFill="1" applyBorder="1" applyAlignment="1" applyProtection="1">
      <alignment horizontal="center" wrapText="1"/>
      <protection locked="0"/>
    </xf>
    <xf numFmtId="2" fontId="0" fillId="35" borderId="50" xfId="0" applyNumberFormat="1" applyFill="1" applyBorder="1" applyAlignment="1" applyProtection="1">
      <alignment horizontal="center" vertical="center"/>
      <protection locked="0"/>
    </xf>
    <xf numFmtId="2" fontId="0" fillId="35" borderId="68" xfId="0" applyNumberFormat="1" applyFill="1" applyBorder="1" applyAlignment="1" applyProtection="1">
      <alignment horizontal="center" vertical="center"/>
      <protection/>
    </xf>
    <xf numFmtId="2" fontId="3" fillId="35" borderId="51" xfId="0" applyNumberFormat="1" applyFont="1" applyFill="1" applyBorder="1" applyAlignment="1" applyProtection="1">
      <alignment horizontal="center" wrapText="1"/>
      <protection locked="0"/>
    </xf>
    <xf numFmtId="2" fontId="0" fillId="35" borderId="15" xfId="0" applyNumberFormat="1" applyFill="1" applyBorder="1" applyAlignment="1" applyProtection="1">
      <alignment horizontal="center" vertical="center"/>
      <protection locked="0"/>
    </xf>
    <xf numFmtId="2" fontId="0" fillId="35" borderId="73" xfId="0" applyNumberFormat="1" applyFill="1" applyBorder="1" applyAlignment="1" applyProtection="1">
      <alignment horizontal="center"/>
      <protection locked="0"/>
    </xf>
    <xf numFmtId="2" fontId="0" fillId="35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vertical="center" wrapText="1"/>
      <protection/>
    </xf>
    <xf numFmtId="0" fontId="0" fillId="36" borderId="45" xfId="0" applyFill="1" applyBorder="1" applyAlignment="1" applyProtection="1">
      <alignment horizontal="center"/>
      <protection locked="0"/>
    </xf>
    <xf numFmtId="0" fontId="0" fillId="38" borderId="29" xfId="0" applyFill="1" applyBorder="1" applyAlignment="1" applyProtection="1">
      <alignment/>
      <protection locked="0"/>
    </xf>
    <xf numFmtId="0" fontId="0" fillId="36" borderId="51" xfId="0" applyFill="1" applyBorder="1" applyAlignment="1" applyProtection="1">
      <alignment horizontal="center"/>
      <protection locked="0"/>
    </xf>
    <xf numFmtId="0" fontId="0" fillId="36" borderId="58" xfId="0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2" fontId="0" fillId="35" borderId="18" xfId="0" applyNumberFormat="1" applyFill="1" applyBorder="1" applyAlignment="1" applyProtection="1">
      <alignment horizontal="center" vertical="center"/>
      <protection/>
    </xf>
    <xf numFmtId="2" fontId="0" fillId="35" borderId="19" xfId="0" applyNumberForma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top" wrapText="1"/>
      <protection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/>
      <protection/>
    </xf>
    <xf numFmtId="2" fontId="0" fillId="35" borderId="11" xfId="0" applyNumberFormat="1" applyFill="1" applyBorder="1" applyAlignment="1" applyProtection="1">
      <alignment horizontal="center"/>
      <protection/>
    </xf>
    <xf numFmtId="2" fontId="0" fillId="35" borderId="16" xfId="0" applyNumberFormat="1" applyFill="1" applyBorder="1" applyAlignment="1" applyProtection="1">
      <alignment horizontal="center" vertical="center"/>
      <protection/>
    </xf>
    <xf numFmtId="2" fontId="0" fillId="35" borderId="21" xfId="0" applyNumberFormat="1" applyFill="1" applyBorder="1" applyAlignment="1" applyProtection="1">
      <alignment horizontal="center"/>
      <protection/>
    </xf>
    <xf numFmtId="2" fontId="0" fillId="35" borderId="29" xfId="0" applyNumberFormat="1" applyFill="1" applyBorder="1" applyAlignment="1" applyProtection="1">
      <alignment/>
      <protection/>
    </xf>
    <xf numFmtId="2" fontId="0" fillId="35" borderId="30" xfId="0" applyNumberFormat="1" applyFill="1" applyBorder="1" applyAlignment="1" applyProtection="1">
      <alignment/>
      <protection/>
    </xf>
    <xf numFmtId="2" fontId="0" fillId="35" borderId="28" xfId="0" applyNumberFormat="1" applyFill="1" applyBorder="1" applyAlignment="1" applyProtection="1">
      <alignment/>
      <protection/>
    </xf>
    <xf numFmtId="0" fontId="0" fillId="36" borderId="73" xfId="0" applyFill="1" applyBorder="1" applyAlignment="1" applyProtection="1">
      <alignment horizontal="center"/>
      <protection/>
    </xf>
    <xf numFmtId="2" fontId="0" fillId="35" borderId="20" xfId="0" applyNumberFormat="1" applyFill="1" applyBorder="1" applyAlignment="1" applyProtection="1">
      <alignment horizontal="center" vertical="center"/>
      <protection/>
    </xf>
    <xf numFmtId="2" fontId="0" fillId="35" borderId="12" xfId="0" applyNumberFormat="1" applyFill="1" applyBorder="1" applyAlignment="1" applyProtection="1">
      <alignment horizontal="center"/>
      <protection/>
    </xf>
    <xf numFmtId="2" fontId="0" fillId="35" borderId="15" xfId="0" applyNumberFormat="1" applyFill="1" applyBorder="1" applyAlignment="1" applyProtection="1">
      <alignment horizontal="center" vertical="center"/>
      <protection/>
    </xf>
    <xf numFmtId="0" fontId="0" fillId="36" borderId="73" xfId="0" applyFill="1" applyBorder="1" applyAlignment="1" applyProtection="1">
      <alignment horizontal="center" vertical="center"/>
      <protection/>
    </xf>
    <xf numFmtId="2" fontId="3" fillId="35" borderId="17" xfId="0" applyNumberFormat="1" applyFont="1" applyFill="1" applyBorder="1" applyAlignment="1" applyProtection="1">
      <alignment horizontal="center" wrapText="1"/>
      <protection/>
    </xf>
    <xf numFmtId="2" fontId="3" fillId="35" borderId="12" xfId="0" applyNumberFormat="1" applyFont="1" applyFill="1" applyBorder="1" applyAlignment="1" applyProtection="1">
      <alignment horizontal="center" wrapText="1"/>
      <protection/>
    </xf>
    <xf numFmtId="2" fontId="0" fillId="35" borderId="35" xfId="0" applyNumberFormat="1" applyFill="1" applyBorder="1" applyAlignment="1" applyProtection="1">
      <alignment horizontal="center"/>
      <protection/>
    </xf>
    <xf numFmtId="2" fontId="0" fillId="35" borderId="36" xfId="0" applyNumberFormat="1" applyFill="1" applyBorder="1" applyAlignment="1" applyProtection="1">
      <alignment horizontal="center"/>
      <protection/>
    </xf>
    <xf numFmtId="0" fontId="0" fillId="35" borderId="3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 locked="0"/>
    </xf>
    <xf numFmtId="0" fontId="0" fillId="38" borderId="33" xfId="0" applyFill="1" applyBorder="1" applyAlignment="1" applyProtection="1">
      <alignment/>
      <protection locked="0"/>
    </xf>
    <xf numFmtId="0" fontId="0" fillId="34" borderId="68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67" xfId="0" applyFill="1" applyBorder="1" applyAlignment="1" applyProtection="1">
      <alignment horizontal="center"/>
      <protection locked="0"/>
    </xf>
    <xf numFmtId="0" fontId="0" fillId="0" borderId="68" xfId="0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7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3" fillId="0" borderId="18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38" fillId="36" borderId="78" xfId="0" applyFont="1" applyFill="1" applyBorder="1" applyAlignment="1" applyProtection="1">
      <alignment horizontal="center" vertical="center" wrapText="1"/>
      <protection/>
    </xf>
    <xf numFmtId="0" fontId="0" fillId="36" borderId="22" xfId="0" applyFill="1" applyBorder="1" applyAlignment="1" applyProtection="1">
      <alignment horizont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/>
      <protection/>
    </xf>
    <xf numFmtId="2" fontId="0" fillId="35" borderId="45" xfId="0" applyNumberFormat="1" applyFill="1" applyBorder="1" applyAlignment="1" applyProtection="1">
      <alignment horizontal="center"/>
      <protection/>
    </xf>
    <xf numFmtId="2" fontId="0" fillId="35" borderId="50" xfId="0" applyNumberFormat="1" applyFill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left" vertical="center"/>
      <protection/>
    </xf>
    <xf numFmtId="0" fontId="0" fillId="36" borderId="38" xfId="0" applyFill="1" applyBorder="1" applyAlignment="1" applyProtection="1">
      <alignment horizontal="center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43" xfId="0" applyFill="1" applyBorder="1" applyAlignment="1" applyProtection="1">
      <alignment horizontal="center"/>
      <protection locked="0"/>
    </xf>
    <xf numFmtId="0" fontId="0" fillId="36" borderId="43" xfId="0" applyFill="1" applyBorder="1" applyAlignment="1" applyProtection="1">
      <alignment horizontal="center" vertical="center"/>
      <protection/>
    </xf>
    <xf numFmtId="2" fontId="0" fillId="35" borderId="56" xfId="0" applyNumberFormat="1" applyFill="1" applyBorder="1" applyAlignment="1" applyProtection="1">
      <alignment horizontal="center" vertical="center"/>
      <protection/>
    </xf>
    <xf numFmtId="0" fontId="0" fillId="36" borderId="19" xfId="0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0" fillId="36" borderId="25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7" fillId="39" borderId="0" xfId="0" applyFont="1" applyFill="1" applyAlignment="1" applyProtection="1">
      <alignment horizontal="center"/>
      <protection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13" fillId="35" borderId="12" xfId="0" applyFont="1" applyFill="1" applyBorder="1" applyAlignment="1" applyProtection="1">
      <alignment horizontal="center" vertical="center" wrapText="1"/>
      <protection/>
    </xf>
    <xf numFmtId="0" fontId="13" fillId="35" borderId="16" xfId="0" applyFont="1" applyFill="1" applyBorder="1" applyAlignment="1" applyProtection="1">
      <alignment horizontal="center" vertical="center" wrapText="1"/>
      <protection/>
    </xf>
    <xf numFmtId="0" fontId="13" fillId="35" borderId="10" xfId="0" applyFont="1" applyFill="1" applyBorder="1" applyAlignment="1" applyProtection="1">
      <alignment horizontal="center" vertical="center" wrapText="1"/>
      <protection/>
    </xf>
    <xf numFmtId="0" fontId="13" fillId="35" borderId="21" xfId="0" applyFont="1" applyFill="1" applyBorder="1" applyAlignment="1" applyProtection="1">
      <alignment horizontal="center" vertical="center" wrapText="1"/>
      <protection/>
    </xf>
    <xf numFmtId="0" fontId="13" fillId="35" borderId="38" xfId="0" applyFont="1" applyFill="1" applyBorder="1" applyAlignment="1" applyProtection="1">
      <alignment horizontal="center" vertical="center" wrapText="1"/>
      <protection/>
    </xf>
    <xf numFmtId="0" fontId="13" fillId="35" borderId="56" xfId="0" applyFont="1" applyFill="1" applyBorder="1" applyAlignment="1" applyProtection="1">
      <alignment horizontal="center" vertical="center" wrapText="1"/>
      <protection/>
    </xf>
    <xf numFmtId="0" fontId="13" fillId="35" borderId="29" xfId="0" applyFont="1" applyFill="1" applyBorder="1" applyAlignment="1" applyProtection="1">
      <alignment horizontal="center" vertical="center" wrapText="1"/>
      <protection/>
    </xf>
    <xf numFmtId="0" fontId="13" fillId="35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13" fillId="35" borderId="70" xfId="0" applyFont="1" applyFill="1" applyBorder="1" applyAlignment="1" applyProtection="1">
      <alignment horizontal="center" vertical="center" wrapText="1"/>
      <protection/>
    </xf>
    <xf numFmtId="0" fontId="13" fillId="35" borderId="78" xfId="0" applyFont="1" applyFill="1" applyBorder="1" applyAlignment="1" applyProtection="1">
      <alignment horizontal="center" vertical="center" wrapText="1"/>
      <protection/>
    </xf>
    <xf numFmtId="0" fontId="13" fillId="35" borderId="6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61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5" borderId="22" xfId="0" applyFont="1" applyFill="1" applyBorder="1" applyAlignment="1" applyProtection="1">
      <alignment horizontal="center" vertical="center" wrapText="1"/>
      <protection/>
    </xf>
    <xf numFmtId="0" fontId="0" fillId="35" borderId="51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6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vertical="center" wrapText="1"/>
      <protection/>
    </xf>
    <xf numFmtId="0" fontId="39" fillId="39" borderId="0" xfId="0" applyFont="1" applyFill="1" applyAlignment="1" applyProtection="1">
      <alignment/>
      <protection/>
    </xf>
    <xf numFmtId="0" fontId="38" fillId="36" borderId="10" xfId="0" applyFont="1" applyFill="1" applyBorder="1" applyAlignment="1" applyProtection="1">
      <alignment horizontal="center" vertical="center" wrapText="1"/>
      <protection/>
    </xf>
    <xf numFmtId="0" fontId="37" fillId="39" borderId="0" xfId="0" applyFont="1" applyFill="1" applyAlignment="1" applyProtection="1">
      <alignment/>
      <protection/>
    </xf>
    <xf numFmtId="0" fontId="17" fillId="37" borderId="40" xfId="0" applyFont="1" applyFill="1" applyBorder="1" applyAlignment="1" applyProtection="1">
      <alignment horizontal="center" vertical="center"/>
      <protection/>
    </xf>
    <xf numFmtId="0" fontId="17" fillId="37" borderId="0" xfId="0" applyFont="1" applyFill="1" applyAlignment="1" applyProtection="1">
      <alignment/>
      <protection/>
    </xf>
    <xf numFmtId="0" fontId="39" fillId="39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3" fontId="0" fillId="0" borderId="72" xfId="0" applyNumberFormat="1" applyBorder="1" applyAlignment="1" applyProtection="1">
      <alignment/>
      <protection/>
    </xf>
    <xf numFmtId="0" fontId="6" fillId="38" borderId="72" xfId="0" applyFont="1" applyFill="1" applyBorder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6" fillId="38" borderId="72" xfId="0" applyFont="1" applyFill="1" applyBorder="1" applyAlignment="1" applyProtection="1">
      <alignment horizontal="right"/>
      <protection/>
    </xf>
    <xf numFmtId="0" fontId="39" fillId="35" borderId="0" xfId="0" applyFont="1" applyFill="1" applyBorder="1" applyAlignment="1" applyProtection="1">
      <alignment horizontal="center" vertical="center"/>
      <protection/>
    </xf>
    <xf numFmtId="0" fontId="17" fillId="39" borderId="0" xfId="0" applyFont="1" applyFill="1" applyBorder="1" applyAlignment="1" applyProtection="1">
      <alignment horizontal="center" vertical="center"/>
      <protection/>
    </xf>
    <xf numFmtId="0" fontId="38" fillId="0" borderId="53" xfId="0" applyFont="1" applyBorder="1" applyAlignment="1" applyProtection="1">
      <alignment horizontal="center" vertical="center" wrapText="1"/>
      <protection locked="0"/>
    </xf>
    <xf numFmtId="0" fontId="37" fillId="39" borderId="37" xfId="0" applyFont="1" applyFill="1" applyBorder="1" applyAlignment="1" applyProtection="1">
      <alignment vertical="center" wrapText="1"/>
      <protection/>
    </xf>
    <xf numFmtId="49" fontId="2" fillId="38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/>
      <protection/>
    </xf>
    <xf numFmtId="0" fontId="9" fillId="38" borderId="22" xfId="0" applyFont="1" applyFill="1" applyBorder="1" applyAlignment="1" applyProtection="1">
      <alignment horizontal="center" vertical="center"/>
      <protection/>
    </xf>
    <xf numFmtId="0" fontId="9" fillId="38" borderId="70" xfId="0" applyFont="1" applyFill="1" applyBorder="1" applyAlignment="1" applyProtection="1">
      <alignment horizontal="center" vertical="center"/>
      <protection/>
    </xf>
    <xf numFmtId="0" fontId="31" fillId="0" borderId="29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center" vertical="center"/>
      <protection/>
    </xf>
    <xf numFmtId="0" fontId="31" fillId="0" borderId="28" xfId="0" applyFont="1" applyBorder="1" applyAlignment="1" applyProtection="1">
      <alignment horizontal="center" vertical="center"/>
      <protection/>
    </xf>
    <xf numFmtId="0" fontId="6" fillId="38" borderId="29" xfId="0" applyFont="1" applyFill="1" applyBorder="1" applyAlignment="1" applyProtection="1">
      <alignment horizontal="center" vertical="center"/>
      <protection/>
    </xf>
    <xf numFmtId="0" fontId="6" fillId="38" borderId="28" xfId="0" applyFont="1" applyFill="1" applyBorder="1" applyAlignment="1" applyProtection="1">
      <alignment horizontal="center" vertical="center"/>
      <protection/>
    </xf>
    <xf numFmtId="0" fontId="6" fillId="38" borderId="29" xfId="0" applyFont="1" applyFill="1" applyBorder="1" applyAlignment="1" applyProtection="1">
      <alignment horizontal="center" vertical="center"/>
      <protection locked="0"/>
    </xf>
    <xf numFmtId="0" fontId="6" fillId="38" borderId="28" xfId="0" applyFont="1" applyFill="1" applyBorder="1" applyAlignment="1" applyProtection="1">
      <alignment horizontal="center" vertical="center"/>
      <protection locked="0"/>
    </xf>
    <xf numFmtId="0" fontId="0" fillId="38" borderId="26" xfId="0" applyFill="1" applyBorder="1" applyAlignment="1" applyProtection="1">
      <alignment horizontal="center" vertical="center" wrapText="1"/>
      <protection locked="0"/>
    </xf>
    <xf numFmtId="0" fontId="0" fillId="38" borderId="65" xfId="0" applyFill="1" applyBorder="1" applyAlignment="1" applyProtection="1">
      <alignment horizontal="center" vertical="center" wrapText="1"/>
      <protection locked="0"/>
    </xf>
    <xf numFmtId="0" fontId="0" fillId="38" borderId="74" xfId="0" applyFill="1" applyBorder="1" applyAlignment="1" applyProtection="1">
      <alignment horizontal="center" vertical="center" wrapText="1"/>
      <protection locked="0"/>
    </xf>
    <xf numFmtId="0" fontId="29" fillId="0" borderId="81" xfId="0" applyFont="1" applyFill="1" applyBorder="1" applyAlignment="1" applyProtection="1">
      <alignment horizontal="center" vertical="center" wrapText="1"/>
      <protection/>
    </xf>
    <xf numFmtId="0" fontId="30" fillId="0" borderId="37" xfId="0" applyFont="1" applyFill="1" applyBorder="1" applyAlignment="1" applyProtection="1">
      <alignment horizontal="center" vertical="center" wrapText="1"/>
      <protection/>
    </xf>
    <xf numFmtId="0" fontId="30" fillId="0" borderId="82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24" fillId="38" borderId="83" xfId="0" applyFont="1" applyFill="1" applyBorder="1" applyAlignment="1" applyProtection="1">
      <alignment horizontal="center" vertical="center" wrapText="1"/>
      <protection/>
    </xf>
    <xf numFmtId="0" fontId="24" fillId="38" borderId="6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2" fillId="38" borderId="83" xfId="0" applyFont="1" applyFill="1" applyBorder="1" applyAlignment="1" applyProtection="1">
      <alignment horizontal="right" vertical="center"/>
      <protection/>
    </xf>
    <xf numFmtId="0" fontId="2" fillId="38" borderId="62" xfId="0" applyFont="1" applyFill="1" applyBorder="1" applyAlignment="1" applyProtection="1">
      <alignment horizontal="right" vertical="center"/>
      <protection/>
    </xf>
    <xf numFmtId="0" fontId="8" fillId="38" borderId="31" xfId="0" applyFont="1" applyFill="1" applyBorder="1" applyAlignment="1" applyProtection="1">
      <alignment horizontal="center" vertical="top" wrapText="1"/>
      <protection/>
    </xf>
    <xf numFmtId="0" fontId="16" fillId="38" borderId="13" xfId="0" applyFont="1" applyFill="1" applyBorder="1" applyAlignment="1" applyProtection="1">
      <alignment horizontal="center" vertical="top" wrapText="1"/>
      <protection/>
    </xf>
    <xf numFmtId="0" fontId="16" fillId="38" borderId="67" xfId="0" applyFont="1" applyFill="1" applyBorder="1" applyAlignment="1" applyProtection="1">
      <alignment horizontal="center" vertical="top" wrapText="1"/>
      <protection/>
    </xf>
    <xf numFmtId="0" fontId="9" fillId="38" borderId="32" xfId="0" applyFont="1" applyFill="1" applyBorder="1" applyAlignment="1" applyProtection="1">
      <alignment horizontal="center" vertical="center"/>
      <protection/>
    </xf>
    <xf numFmtId="0" fontId="9" fillId="38" borderId="69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38" borderId="51" xfId="0" applyFont="1" applyFill="1" applyBorder="1" applyAlignment="1" applyProtection="1">
      <alignment horizontal="center" vertical="center" wrapText="1"/>
      <protection/>
    </xf>
    <xf numFmtId="0" fontId="9" fillId="38" borderId="15" xfId="0" applyFont="1" applyFill="1" applyBorder="1" applyAlignment="1" applyProtection="1">
      <alignment horizontal="center" vertical="center" wrapText="1"/>
      <protection/>
    </xf>
    <xf numFmtId="0" fontId="9" fillId="38" borderId="13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0" fillId="0" borderId="84" xfId="0" applyFont="1" applyBorder="1" applyAlignment="1" applyProtection="1">
      <alignment horizontal="center" vertical="center" wrapText="1"/>
      <protection/>
    </xf>
    <xf numFmtId="0" fontId="0" fillId="0" borderId="79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wrapText="1"/>
      <protection/>
    </xf>
    <xf numFmtId="0" fontId="0" fillId="0" borderId="80" xfId="0" applyFont="1" applyBorder="1" applyAlignment="1" applyProtection="1">
      <alignment horizontal="center" vertical="center" wrapText="1"/>
      <protection/>
    </xf>
    <xf numFmtId="2" fontId="30" fillId="0" borderId="81" xfId="0" applyNumberFormat="1" applyFont="1" applyFill="1" applyBorder="1" applyAlignment="1" applyProtection="1">
      <alignment horizontal="center" vertical="center" wrapText="1"/>
      <protection/>
    </xf>
    <xf numFmtId="2" fontId="30" fillId="0" borderId="37" xfId="0" applyNumberFormat="1" applyFont="1" applyFill="1" applyBorder="1" applyAlignment="1" applyProtection="1">
      <alignment horizontal="center" vertical="center" wrapText="1"/>
      <protection/>
    </xf>
    <xf numFmtId="2" fontId="30" fillId="0" borderId="82" xfId="0" applyNumberFormat="1" applyFont="1" applyFill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 applyProtection="1">
      <alignment horizontal="center" wrapText="1"/>
      <protection/>
    </xf>
    <xf numFmtId="0" fontId="0" fillId="0" borderId="75" xfId="0" applyBorder="1" applyAlignment="1" applyProtection="1">
      <alignment horizontal="center" wrapText="1"/>
      <protection/>
    </xf>
    <xf numFmtId="0" fontId="0" fillId="0" borderId="76" xfId="0" applyBorder="1" applyAlignment="1" applyProtection="1">
      <alignment horizontal="center" wrapText="1"/>
      <protection/>
    </xf>
    <xf numFmtId="0" fontId="45" fillId="38" borderId="0" xfId="0" applyFont="1" applyFill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/>
      <protection locked="0"/>
    </xf>
    <xf numFmtId="0" fontId="31" fillId="0" borderId="29" xfId="0" applyFont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center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30" fillId="0" borderId="79" xfId="0" applyFont="1" applyBorder="1" applyAlignment="1" applyProtection="1">
      <alignment horizontal="center" vertical="center" wrapText="1"/>
      <protection/>
    </xf>
    <xf numFmtId="0" fontId="30" fillId="0" borderId="75" xfId="0" applyFont="1" applyBorder="1" applyAlignment="1" applyProtection="1">
      <alignment horizontal="center" vertical="center" wrapText="1"/>
      <protection/>
    </xf>
    <xf numFmtId="0" fontId="30" fillId="0" borderId="8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9" fillId="0" borderId="81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82" xfId="0" applyFont="1" applyBorder="1" applyAlignment="1" applyProtection="1">
      <alignment horizontal="center" vertical="center" wrapText="1"/>
      <protection/>
    </xf>
    <xf numFmtId="0" fontId="6" fillId="38" borderId="72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47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9" fillId="38" borderId="0" xfId="0" applyFont="1" applyFill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66" xfId="0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30" fillId="0" borderId="20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0" fontId="30" fillId="0" borderId="53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7" fillId="0" borderId="65" xfId="0" applyFont="1" applyBorder="1" applyAlignment="1" applyProtection="1">
      <alignment horizontal="center" vertical="center" wrapText="1"/>
      <protection/>
    </xf>
    <xf numFmtId="0" fontId="27" fillId="0" borderId="7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71" xfId="0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27" fillId="0" borderId="65" xfId="0" applyFont="1" applyBorder="1" applyAlignment="1" applyProtection="1">
      <alignment horizontal="center" vertical="center"/>
      <protection/>
    </xf>
    <xf numFmtId="0" fontId="27" fillId="0" borderId="74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30" fillId="0" borderId="51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34" fillId="39" borderId="81" xfId="0" applyFont="1" applyFill="1" applyBorder="1" applyAlignment="1" applyProtection="1">
      <alignment horizontal="center" vertical="center" wrapText="1"/>
      <protection/>
    </xf>
    <xf numFmtId="0" fontId="0" fillId="39" borderId="37" xfId="0" applyFill="1" applyBorder="1" applyAlignment="1" applyProtection="1">
      <alignment horizontal="center" vertical="center" wrapText="1"/>
      <protection/>
    </xf>
    <xf numFmtId="0" fontId="0" fillId="39" borderId="82" xfId="0" applyFill="1" applyBorder="1" applyAlignment="1" applyProtection="1">
      <alignment horizontal="center" vertical="center" wrapText="1"/>
      <protection/>
    </xf>
    <xf numFmtId="0" fontId="0" fillId="39" borderId="61" xfId="0" applyFill="1" applyBorder="1" applyAlignment="1" applyProtection="1">
      <alignment horizontal="center" vertical="center" wrapText="1"/>
      <protection/>
    </xf>
    <xf numFmtId="0" fontId="0" fillId="39" borderId="0" xfId="0" applyFill="1" applyBorder="1" applyAlignment="1" applyProtection="1">
      <alignment horizontal="center" vertical="center" wrapText="1"/>
      <protection/>
    </xf>
    <xf numFmtId="0" fontId="0" fillId="39" borderId="86" xfId="0" applyFill="1" applyBorder="1" applyAlignment="1" applyProtection="1">
      <alignment horizontal="center" vertical="center" wrapText="1"/>
      <protection/>
    </xf>
    <xf numFmtId="0" fontId="0" fillId="39" borderId="46" xfId="0" applyFill="1" applyBorder="1" applyAlignment="1" applyProtection="1">
      <alignment horizontal="center" vertical="center" wrapText="1"/>
      <protection/>
    </xf>
    <xf numFmtId="0" fontId="0" fillId="39" borderId="71" xfId="0" applyFill="1" applyBorder="1" applyAlignment="1" applyProtection="1">
      <alignment horizontal="center" vertical="center" wrapText="1"/>
      <protection/>
    </xf>
    <xf numFmtId="0" fontId="0" fillId="39" borderId="77" xfId="0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67" xfId="0" applyFont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6" fillId="38" borderId="72" xfId="0" applyFont="1" applyFill="1" applyBorder="1" applyAlignment="1" applyProtection="1">
      <alignment horizontal="center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6" fillId="0" borderId="73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36" fillId="40" borderId="81" xfId="0" applyFont="1" applyFill="1" applyBorder="1" applyAlignment="1" applyProtection="1">
      <alignment horizontal="center" vertical="top" wrapText="1"/>
      <protection/>
    </xf>
    <xf numFmtId="0" fontId="36" fillId="40" borderId="37" xfId="0" applyFont="1" applyFill="1" applyBorder="1" applyAlignment="1" applyProtection="1">
      <alignment horizontal="center" vertical="top" wrapText="1"/>
      <protection/>
    </xf>
    <xf numFmtId="0" fontId="36" fillId="40" borderId="82" xfId="0" applyFont="1" applyFill="1" applyBorder="1" applyAlignment="1" applyProtection="1">
      <alignment horizontal="center" vertical="top" wrapText="1"/>
      <protection/>
    </xf>
    <xf numFmtId="0" fontId="36" fillId="40" borderId="46" xfId="0" applyFont="1" applyFill="1" applyBorder="1" applyAlignment="1" applyProtection="1">
      <alignment horizontal="center" vertical="top" wrapText="1"/>
      <protection/>
    </xf>
    <xf numFmtId="0" fontId="36" fillId="40" borderId="71" xfId="0" applyFont="1" applyFill="1" applyBorder="1" applyAlignment="1" applyProtection="1">
      <alignment horizontal="center" vertical="top" wrapText="1"/>
      <protection/>
    </xf>
    <xf numFmtId="0" fontId="36" fillId="40" borderId="77" xfId="0" applyFont="1" applyFill="1" applyBorder="1" applyAlignment="1" applyProtection="1">
      <alignment horizontal="center" vertical="top" wrapText="1"/>
      <protection/>
    </xf>
    <xf numFmtId="0" fontId="28" fillId="0" borderId="0" xfId="0" applyFont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65" xfId="0" applyFont="1" applyBorder="1" applyAlignment="1" applyProtection="1">
      <alignment horizontal="center" vertical="center" wrapText="1"/>
      <protection/>
    </xf>
    <xf numFmtId="0" fontId="15" fillId="0" borderId="74" xfId="0" applyFont="1" applyBorder="1" applyAlignment="1" applyProtection="1">
      <alignment horizontal="center" vertical="center" wrapText="1"/>
      <protection/>
    </xf>
    <xf numFmtId="0" fontId="36" fillId="40" borderId="61" xfId="0" applyFont="1" applyFill="1" applyBorder="1" applyAlignment="1" applyProtection="1">
      <alignment horizontal="center" vertical="top" wrapText="1"/>
      <protection/>
    </xf>
    <xf numFmtId="0" fontId="36" fillId="40" borderId="0" xfId="0" applyFont="1" applyFill="1" applyBorder="1" applyAlignment="1" applyProtection="1">
      <alignment horizontal="center" vertical="top" wrapText="1"/>
      <protection/>
    </xf>
    <xf numFmtId="0" fontId="36" fillId="40" borderId="86" xfId="0" applyFont="1" applyFill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66" xfId="0" applyFont="1" applyBorder="1" applyAlignment="1" applyProtection="1">
      <alignment horizontal="center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36" fillId="37" borderId="81" xfId="0" applyFont="1" applyFill="1" applyBorder="1" applyAlignment="1" applyProtection="1">
      <alignment horizontal="center" vertical="top" wrapText="1"/>
      <protection/>
    </xf>
    <xf numFmtId="0" fontId="36" fillId="37" borderId="82" xfId="0" applyFont="1" applyFill="1" applyBorder="1" applyAlignment="1" applyProtection="1">
      <alignment horizontal="center" vertical="top"/>
      <protection/>
    </xf>
    <xf numFmtId="0" fontId="36" fillId="37" borderId="61" xfId="0" applyFont="1" applyFill="1" applyBorder="1" applyAlignment="1" applyProtection="1">
      <alignment horizontal="center" vertical="top"/>
      <protection/>
    </xf>
    <xf numFmtId="0" fontId="36" fillId="37" borderId="86" xfId="0" applyFont="1" applyFill="1" applyBorder="1" applyAlignment="1" applyProtection="1">
      <alignment horizontal="center" vertical="top"/>
      <protection/>
    </xf>
    <xf numFmtId="0" fontId="36" fillId="37" borderId="46" xfId="0" applyFont="1" applyFill="1" applyBorder="1" applyAlignment="1" applyProtection="1">
      <alignment horizontal="center" vertical="top"/>
      <protection/>
    </xf>
    <xf numFmtId="0" fontId="36" fillId="37" borderId="77" xfId="0" applyFont="1" applyFill="1" applyBorder="1" applyAlignment="1" applyProtection="1">
      <alignment horizontal="center" vertical="top"/>
      <protection/>
    </xf>
    <xf numFmtId="0" fontId="4" fillId="0" borderId="81" xfId="0" applyFont="1" applyBorder="1" applyAlignment="1" applyProtection="1">
      <alignment horizontal="center" vertical="center"/>
      <protection/>
    </xf>
    <xf numFmtId="0" fontId="4" fillId="0" borderId="85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BB131"/>
  <sheetViews>
    <sheetView tabSelected="1" zoomScale="70" zoomScaleNormal="7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U62" sqref="U62"/>
    </sheetView>
  </sheetViews>
  <sheetFormatPr defaultColWidth="9.00390625" defaultRowHeight="12.75"/>
  <cols>
    <col min="1" max="1" width="2.00390625" style="1" customWidth="1"/>
    <col min="2" max="2" width="5.625" style="1" customWidth="1"/>
    <col min="3" max="3" width="43.875" style="1" customWidth="1"/>
    <col min="4" max="4" width="13.125" style="1" customWidth="1"/>
    <col min="5" max="5" width="9.875" style="1" customWidth="1"/>
    <col min="6" max="6" width="10.00390625" style="1" customWidth="1"/>
    <col min="7" max="7" width="10.125" style="1" customWidth="1"/>
    <col min="8" max="8" width="8.875" style="1" customWidth="1"/>
    <col min="9" max="9" width="9.25390625" style="1" customWidth="1"/>
    <col min="10" max="10" width="9.75390625" style="1" customWidth="1"/>
    <col min="11" max="11" width="10.625" style="1" customWidth="1"/>
    <col min="12" max="12" width="9.25390625" style="1" customWidth="1"/>
    <col min="13" max="15" width="9.75390625" style="1" customWidth="1"/>
    <col min="16" max="16" width="9.875" style="1" customWidth="1"/>
    <col min="17" max="17" width="9.125" style="1" customWidth="1"/>
    <col min="18" max="18" width="9.75390625" style="1" customWidth="1"/>
    <col min="19" max="19" width="10.125" style="1" customWidth="1"/>
    <col min="20" max="20" width="9.75390625" style="1" customWidth="1"/>
    <col min="21" max="21" width="9.875" style="1" customWidth="1"/>
    <col min="22" max="23" width="9.125" style="1" customWidth="1"/>
    <col min="24" max="24" width="4.25390625" style="1" hidden="1" customWidth="1"/>
    <col min="25" max="25" width="10.125" style="1" customWidth="1"/>
    <col min="26" max="29" width="7.25390625" style="1" customWidth="1"/>
    <col min="30" max="30" width="9.25390625" style="1" customWidth="1"/>
    <col min="31" max="31" width="15.25390625" style="1" customWidth="1"/>
    <col min="32" max="32" width="11.125" style="1" customWidth="1"/>
    <col min="33" max="33" width="10.875" style="1" customWidth="1"/>
    <col min="34" max="34" width="10.625" style="1" customWidth="1"/>
    <col min="35" max="35" width="12.00390625" style="1" customWidth="1"/>
    <col min="36" max="36" width="9.125" style="1" customWidth="1"/>
    <col min="37" max="37" width="9.25390625" style="1" customWidth="1"/>
    <col min="38" max="38" width="15.00390625" style="1" customWidth="1"/>
    <col min="39" max="39" width="11.00390625" style="1" customWidth="1"/>
    <col min="40" max="40" width="10.00390625" style="1" customWidth="1"/>
    <col min="41" max="41" width="11.25390625" style="1" customWidth="1"/>
    <col min="42" max="16384" width="9.125" style="1" customWidth="1"/>
  </cols>
  <sheetData>
    <row r="1" ht="2.25" customHeight="1"/>
    <row r="2" spans="3:41" ht="30" customHeight="1">
      <c r="C2" s="632"/>
      <c r="D2" s="702" t="s">
        <v>48</v>
      </c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ht="16.5" customHeight="1" thickBot="1"/>
    <row r="4" spans="4:15" ht="16.5" customHeight="1" thickBot="1">
      <c r="D4" s="21"/>
      <c r="E4" s="638" t="s">
        <v>115</v>
      </c>
      <c r="F4" s="639"/>
      <c r="G4" s="640" t="s">
        <v>191</v>
      </c>
      <c r="H4" s="641"/>
      <c r="I4" s="640" t="s">
        <v>162</v>
      </c>
      <c r="J4" s="641"/>
      <c r="K4" s="21"/>
      <c r="L4" s="21"/>
      <c r="M4" s="21"/>
      <c r="N4" s="21"/>
      <c r="O4" s="21"/>
    </row>
    <row r="5" spans="4:18" ht="16.5" customHeight="1" thickBot="1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R5" s="21"/>
    </row>
    <row r="6" spans="3:19" ht="33" customHeight="1" thickBot="1">
      <c r="C6" s="21"/>
      <c r="D6" s="642" t="s">
        <v>204</v>
      </c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4"/>
      <c r="S6" s="21"/>
    </row>
    <row r="7" ht="16.5" customHeight="1" hidden="1"/>
    <row r="8" ht="16.5" customHeight="1" hidden="1"/>
    <row r="9" ht="16.5" customHeight="1" hidden="1"/>
    <row r="10" ht="16.5" customHeight="1" hidden="1"/>
    <row r="11" ht="16.5" customHeight="1" hidden="1"/>
    <row r="12" ht="16.5" customHeight="1" hidden="1"/>
    <row r="13" spans="2:41" ht="12.75" hidden="1">
      <c r="B13" s="2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3:41" ht="12.75"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3:41" ht="14.25">
      <c r="C15" s="21"/>
      <c r="D15" s="623" t="s">
        <v>96</v>
      </c>
      <c r="E15" s="631"/>
      <c r="F15" s="631"/>
      <c r="G15" s="631"/>
      <c r="H15" s="631"/>
      <c r="I15" s="631"/>
      <c r="J15" s="631"/>
      <c r="K15" s="631"/>
      <c r="L15" s="551"/>
      <c r="M15" s="6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2:41" ht="13.5" thickBo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3" ht="33" customHeight="1" thickBot="1">
      <c r="B17" s="648"/>
      <c r="C17" s="659" t="s">
        <v>203</v>
      </c>
      <c r="D17" s="714" t="s">
        <v>75</v>
      </c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6"/>
      <c r="AL17" s="684" t="s">
        <v>188</v>
      </c>
      <c r="AM17" s="687" t="s">
        <v>187</v>
      </c>
      <c r="AN17" s="688"/>
      <c r="AO17" s="689"/>
      <c r="AP17" s="33"/>
      <c r="AQ17" s="33"/>
    </row>
    <row r="18" spans="2:43" ht="83.25" customHeight="1" thickBot="1">
      <c r="B18" s="649"/>
      <c r="C18" s="660"/>
      <c r="D18" s="651" t="s">
        <v>16</v>
      </c>
      <c r="E18" s="709" t="s">
        <v>145</v>
      </c>
      <c r="F18" s="710"/>
      <c r="G18" s="710"/>
      <c r="H18" s="710"/>
      <c r="I18" s="711"/>
      <c r="J18" s="645" t="s">
        <v>143</v>
      </c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7"/>
      <c r="Z18" s="699" t="s">
        <v>89</v>
      </c>
      <c r="AA18" s="700"/>
      <c r="AB18" s="700"/>
      <c r="AC18" s="700"/>
      <c r="AD18" s="701"/>
      <c r="AE18" s="690" t="s">
        <v>144</v>
      </c>
      <c r="AF18" s="691"/>
      <c r="AG18" s="691"/>
      <c r="AH18" s="691"/>
      <c r="AI18" s="691"/>
      <c r="AJ18" s="691"/>
      <c r="AK18" s="692"/>
      <c r="AL18" s="685"/>
      <c r="AM18" s="671" t="s">
        <v>189</v>
      </c>
      <c r="AN18" s="678" t="s">
        <v>41</v>
      </c>
      <c r="AO18" s="679"/>
      <c r="AP18" s="34"/>
      <c r="AQ18" s="34"/>
    </row>
    <row r="19" spans="2:41" ht="25.5" customHeight="1" thickBot="1">
      <c r="B19" s="649"/>
      <c r="C19" s="660"/>
      <c r="D19" s="652"/>
      <c r="E19" s="666" t="s">
        <v>17</v>
      </c>
      <c r="F19" s="707" t="s">
        <v>18</v>
      </c>
      <c r="G19" s="664" t="s">
        <v>45</v>
      </c>
      <c r="H19" s="664" t="s">
        <v>46</v>
      </c>
      <c r="I19" s="712" t="s">
        <v>117</v>
      </c>
      <c r="J19" s="635" t="s">
        <v>185</v>
      </c>
      <c r="K19" s="636"/>
      <c r="L19" s="636"/>
      <c r="M19" s="636"/>
      <c r="N19" s="636"/>
      <c r="O19" s="636"/>
      <c r="P19" s="636"/>
      <c r="Q19" s="637"/>
      <c r="R19" s="704" t="s">
        <v>186</v>
      </c>
      <c r="S19" s="705"/>
      <c r="T19" s="705"/>
      <c r="U19" s="705"/>
      <c r="V19" s="705"/>
      <c r="W19" s="705"/>
      <c r="X19" s="705"/>
      <c r="Y19" s="706"/>
      <c r="Z19" s="693" t="s">
        <v>70</v>
      </c>
      <c r="AA19" s="695" t="s">
        <v>71</v>
      </c>
      <c r="AB19" s="695" t="s">
        <v>72</v>
      </c>
      <c r="AC19" s="695" t="s">
        <v>73</v>
      </c>
      <c r="AD19" s="697" t="s">
        <v>74</v>
      </c>
      <c r="AE19" s="674" t="s">
        <v>64</v>
      </c>
      <c r="AF19" s="676" t="s">
        <v>65</v>
      </c>
      <c r="AG19" s="676" t="s">
        <v>66</v>
      </c>
      <c r="AH19" s="676" t="s">
        <v>67</v>
      </c>
      <c r="AI19" s="676" t="s">
        <v>78</v>
      </c>
      <c r="AJ19" s="676" t="s">
        <v>69</v>
      </c>
      <c r="AK19" s="697" t="s">
        <v>68</v>
      </c>
      <c r="AL19" s="685"/>
      <c r="AM19" s="672"/>
      <c r="AN19" s="682" t="s">
        <v>50</v>
      </c>
      <c r="AO19" s="680" t="s">
        <v>47</v>
      </c>
    </row>
    <row r="20" spans="2:49" ht="131.25" customHeight="1" thickBot="1">
      <c r="B20" s="650"/>
      <c r="C20" s="661"/>
      <c r="D20" s="653"/>
      <c r="E20" s="667"/>
      <c r="F20" s="708"/>
      <c r="G20" s="665"/>
      <c r="H20" s="665"/>
      <c r="I20" s="713"/>
      <c r="J20" s="121" t="s">
        <v>63</v>
      </c>
      <c r="K20" s="114" t="s">
        <v>57</v>
      </c>
      <c r="L20" s="114" t="s">
        <v>59</v>
      </c>
      <c r="M20" s="114" t="s">
        <v>62</v>
      </c>
      <c r="N20" s="114" t="s">
        <v>58</v>
      </c>
      <c r="O20" s="114" t="s">
        <v>61</v>
      </c>
      <c r="P20" s="114" t="s">
        <v>60</v>
      </c>
      <c r="Q20" s="122" t="s">
        <v>95</v>
      </c>
      <c r="R20" s="113" t="s">
        <v>63</v>
      </c>
      <c r="S20" s="114" t="s">
        <v>59</v>
      </c>
      <c r="T20" s="114" t="s">
        <v>58</v>
      </c>
      <c r="U20" s="114" t="s">
        <v>77</v>
      </c>
      <c r="V20" s="517" t="s">
        <v>81</v>
      </c>
      <c r="W20" s="115" t="s">
        <v>82</v>
      </c>
      <c r="X20" s="390" t="s">
        <v>81</v>
      </c>
      <c r="Y20" s="115" t="s">
        <v>83</v>
      </c>
      <c r="Z20" s="694"/>
      <c r="AA20" s="696"/>
      <c r="AB20" s="696"/>
      <c r="AC20" s="696"/>
      <c r="AD20" s="698"/>
      <c r="AE20" s="675"/>
      <c r="AF20" s="677"/>
      <c r="AG20" s="677"/>
      <c r="AH20" s="677"/>
      <c r="AI20" s="677"/>
      <c r="AJ20" s="677"/>
      <c r="AK20" s="698"/>
      <c r="AL20" s="686"/>
      <c r="AM20" s="673"/>
      <c r="AN20" s="683"/>
      <c r="AO20" s="681"/>
      <c r="AP20" s="607" t="s">
        <v>63</v>
      </c>
      <c r="AQ20" s="608" t="s">
        <v>57</v>
      </c>
      <c r="AR20" s="608" t="s">
        <v>59</v>
      </c>
      <c r="AS20" s="608" t="s">
        <v>62</v>
      </c>
      <c r="AT20" s="608" t="s">
        <v>58</v>
      </c>
      <c r="AU20" s="608" t="s">
        <v>61</v>
      </c>
      <c r="AV20" s="608" t="s">
        <v>60</v>
      </c>
      <c r="AW20" s="609" t="s">
        <v>95</v>
      </c>
    </row>
    <row r="21" spans="2:49" ht="13.5" thickBot="1">
      <c r="B21" s="116" t="s">
        <v>42</v>
      </c>
      <c r="C21" s="117" t="s">
        <v>43</v>
      </c>
      <c r="D21" s="118">
        <v>1</v>
      </c>
      <c r="E21" s="116">
        <v>2</v>
      </c>
      <c r="F21" s="118">
        <v>3</v>
      </c>
      <c r="G21" s="116">
        <v>4</v>
      </c>
      <c r="H21" s="118">
        <v>5</v>
      </c>
      <c r="I21" s="116">
        <v>6</v>
      </c>
      <c r="J21" s="118">
        <v>7</v>
      </c>
      <c r="K21" s="116">
        <v>8</v>
      </c>
      <c r="L21" s="118">
        <v>9</v>
      </c>
      <c r="M21" s="116">
        <v>10</v>
      </c>
      <c r="N21" s="118">
        <v>11</v>
      </c>
      <c r="O21" s="116">
        <v>12</v>
      </c>
      <c r="P21" s="118">
        <v>13</v>
      </c>
      <c r="Q21" s="116">
        <v>14</v>
      </c>
      <c r="R21" s="118">
        <v>15</v>
      </c>
      <c r="S21" s="116">
        <v>16</v>
      </c>
      <c r="T21" s="118">
        <v>17</v>
      </c>
      <c r="U21" s="116">
        <v>18</v>
      </c>
      <c r="V21" s="118">
        <v>19</v>
      </c>
      <c r="W21" s="116">
        <v>20</v>
      </c>
      <c r="X21" s="118">
        <v>21</v>
      </c>
      <c r="Y21" s="116">
        <v>21</v>
      </c>
      <c r="Z21" s="118">
        <v>22</v>
      </c>
      <c r="AA21" s="116">
        <v>23</v>
      </c>
      <c r="AB21" s="118">
        <v>24</v>
      </c>
      <c r="AC21" s="116">
        <v>25</v>
      </c>
      <c r="AD21" s="118">
        <v>26</v>
      </c>
      <c r="AE21" s="116">
        <v>27</v>
      </c>
      <c r="AF21" s="118">
        <v>28</v>
      </c>
      <c r="AG21" s="116">
        <v>29</v>
      </c>
      <c r="AH21" s="118">
        <v>30</v>
      </c>
      <c r="AI21" s="116">
        <v>31</v>
      </c>
      <c r="AJ21" s="118">
        <v>32</v>
      </c>
      <c r="AK21" s="116">
        <v>33</v>
      </c>
      <c r="AL21" s="118">
        <v>34</v>
      </c>
      <c r="AM21" s="118">
        <v>35</v>
      </c>
      <c r="AN21" s="171">
        <v>36</v>
      </c>
      <c r="AO21" s="241">
        <v>37</v>
      </c>
      <c r="AP21" s="610">
        <v>7</v>
      </c>
      <c r="AQ21" s="610">
        <v>8</v>
      </c>
      <c r="AR21" s="610">
        <v>9</v>
      </c>
      <c r="AS21" s="610">
        <v>10</v>
      </c>
      <c r="AT21" s="610">
        <v>11</v>
      </c>
      <c r="AU21" s="610">
        <v>12</v>
      </c>
      <c r="AV21" s="610">
        <v>13</v>
      </c>
      <c r="AW21" s="610">
        <v>14</v>
      </c>
    </row>
    <row r="22" spans="2:49" ht="26.25" customHeight="1">
      <c r="B22" s="40">
        <v>1</v>
      </c>
      <c r="C22" s="41" t="s">
        <v>12</v>
      </c>
      <c r="D22" s="88">
        <f aca="true" t="shared" si="0" ref="D22:D50">E22+G22+H22+I22</f>
        <v>4400</v>
      </c>
      <c r="E22" s="439">
        <v>920</v>
      </c>
      <c r="F22" s="440">
        <v>163</v>
      </c>
      <c r="G22" s="440">
        <v>52</v>
      </c>
      <c r="H22" s="440">
        <v>241</v>
      </c>
      <c r="I22" s="441">
        <v>3187</v>
      </c>
      <c r="J22" s="439">
        <v>293</v>
      </c>
      <c r="K22" s="440">
        <v>215</v>
      </c>
      <c r="L22" s="440">
        <v>395</v>
      </c>
      <c r="M22" s="440">
        <v>5</v>
      </c>
      <c r="N22" s="440">
        <v>520</v>
      </c>
      <c r="O22" s="440">
        <v>395</v>
      </c>
      <c r="P22" s="440">
        <v>17</v>
      </c>
      <c r="Q22" s="441">
        <v>4400</v>
      </c>
      <c r="R22" s="442">
        <v>128</v>
      </c>
      <c r="S22" s="443"/>
      <c r="T22" s="443"/>
      <c r="U22" s="443"/>
      <c r="V22" s="443"/>
      <c r="W22" s="443"/>
      <c r="X22" s="443"/>
      <c r="Y22" s="441"/>
      <c r="Z22" s="444">
        <v>55</v>
      </c>
      <c r="AA22" s="440"/>
      <c r="AB22" s="440"/>
      <c r="AC22" s="440"/>
      <c r="AD22" s="441">
        <v>269</v>
      </c>
      <c r="AE22" s="439">
        <v>45</v>
      </c>
      <c r="AF22" s="440"/>
      <c r="AG22" s="440"/>
      <c r="AH22" s="440"/>
      <c r="AI22" s="440"/>
      <c r="AJ22" s="440"/>
      <c r="AK22" s="441"/>
      <c r="AL22" s="606">
        <f>SUM(AL23:AL39)</f>
        <v>11</v>
      </c>
      <c r="AM22" s="439">
        <v>529</v>
      </c>
      <c r="AN22" s="83"/>
      <c r="AO22" s="85"/>
      <c r="AP22" s="619" t="str">
        <f>IF(AND($D$22=0,J22=0),"да",IF(AND($D$22&gt;0,J22&gt;0,$D$22&gt;=J22),"верно","не верно"))</f>
        <v>верно</v>
      </c>
      <c r="AQ22" s="619" t="str">
        <f aca="true" t="shared" si="1" ref="AQ22:AW22">IF(AND($D$22=0,K22=0),"да",IF(AND($D$22&gt;0,K22&gt;0,$D$22&gt;=K22),"верно","не верно"))</f>
        <v>верно</v>
      </c>
      <c r="AR22" s="619" t="str">
        <f t="shared" si="1"/>
        <v>верно</v>
      </c>
      <c r="AS22" s="619" t="str">
        <f t="shared" si="1"/>
        <v>верно</v>
      </c>
      <c r="AT22" s="619" t="str">
        <f t="shared" si="1"/>
        <v>верно</v>
      </c>
      <c r="AU22" s="619" t="str">
        <f t="shared" si="1"/>
        <v>верно</v>
      </c>
      <c r="AV22" s="619" t="str">
        <f t="shared" si="1"/>
        <v>верно</v>
      </c>
      <c r="AW22" s="619" t="str">
        <f t="shared" si="1"/>
        <v>верно</v>
      </c>
    </row>
    <row r="23" spans="2:54" ht="18" customHeight="1">
      <c r="B23" s="9" t="s">
        <v>24</v>
      </c>
      <c r="C23" s="42" t="s">
        <v>0</v>
      </c>
      <c r="D23" s="86">
        <f t="shared" si="0"/>
        <v>171</v>
      </c>
      <c r="E23" s="381">
        <v>160</v>
      </c>
      <c r="F23" s="382">
        <v>70</v>
      </c>
      <c r="G23" s="382">
        <v>9</v>
      </c>
      <c r="H23" s="36"/>
      <c r="I23" s="383">
        <v>2</v>
      </c>
      <c r="J23" s="385">
        <v>170</v>
      </c>
      <c r="K23" s="386">
        <v>170</v>
      </c>
      <c r="L23" s="36"/>
      <c r="M23" s="36"/>
      <c r="N23" s="386">
        <v>125</v>
      </c>
      <c r="O23" s="386">
        <v>45</v>
      </c>
      <c r="P23" s="386">
        <v>2</v>
      </c>
      <c r="Q23" s="383"/>
      <c r="R23" s="406">
        <v>128</v>
      </c>
      <c r="S23" s="408"/>
      <c r="T23" s="408"/>
      <c r="U23" s="408"/>
      <c r="V23" s="408"/>
      <c r="W23" s="408"/>
      <c r="X23" s="408"/>
      <c r="Y23" s="383"/>
      <c r="Z23" s="401"/>
      <c r="AA23" s="386"/>
      <c r="AB23" s="386"/>
      <c r="AC23" s="386"/>
      <c r="AD23" s="383"/>
      <c r="AE23" s="385">
        <v>30</v>
      </c>
      <c r="AF23" s="386"/>
      <c r="AG23" s="386"/>
      <c r="AH23" s="386"/>
      <c r="AI23" s="386"/>
      <c r="AJ23" s="386"/>
      <c r="AK23" s="383"/>
      <c r="AL23" s="430">
        <v>11</v>
      </c>
      <c r="AM23" s="385">
        <v>148</v>
      </c>
      <c r="AN23" s="36"/>
      <c r="AO23" s="39"/>
      <c r="AP23" s="619" t="str">
        <f aca="true" t="shared" si="2" ref="AP23:AQ30">IF(AND($D23=0,J23=0),"да",IF(AND($D23&gt;0,J23=0),"уточнить",IF(AND($D23&gt;0,J23&gt;0,$D23&gt;=J23),"верно","не верно")))</f>
        <v>верно</v>
      </c>
      <c r="AQ23" s="619" t="str">
        <f t="shared" si="2"/>
        <v>верно</v>
      </c>
      <c r="AR23" s="627"/>
      <c r="AS23" s="627"/>
      <c r="AT23" s="619" t="str">
        <f aca="true" t="shared" si="3" ref="AT23:AW30">IF(AND($D23=0,N23=0),"да",IF(AND($D23&gt;0,N23=0),"уточнить",IF(AND($D23&gt;0,N23&gt;0,$D23&gt;=N23),"верно","не верно")))</f>
        <v>верно</v>
      </c>
      <c r="AU23" s="619" t="str">
        <f t="shared" si="3"/>
        <v>верно</v>
      </c>
      <c r="AV23" s="619" t="str">
        <f t="shared" si="3"/>
        <v>верно</v>
      </c>
      <c r="AW23" s="619" t="str">
        <f t="shared" si="3"/>
        <v>уточнить</v>
      </c>
      <c r="AX23" s="18"/>
      <c r="AY23" s="18"/>
      <c r="AZ23" s="18"/>
      <c r="BA23" s="18"/>
      <c r="BB23" s="18"/>
    </row>
    <row r="24" spans="2:54" ht="24" customHeight="1">
      <c r="B24" s="14" t="s">
        <v>25</v>
      </c>
      <c r="C24" s="43" t="s">
        <v>8</v>
      </c>
      <c r="D24" s="86">
        <f t="shared" si="0"/>
        <v>0</v>
      </c>
      <c r="E24" s="381"/>
      <c r="F24" s="382"/>
      <c r="G24" s="382"/>
      <c r="H24" s="382"/>
      <c r="I24" s="384"/>
      <c r="J24" s="381"/>
      <c r="K24" s="382"/>
      <c r="L24" s="382"/>
      <c r="M24" s="382"/>
      <c r="N24" s="382"/>
      <c r="O24" s="382"/>
      <c r="P24" s="382"/>
      <c r="Q24" s="384"/>
      <c r="R24" s="407"/>
      <c r="S24" s="409"/>
      <c r="T24" s="409"/>
      <c r="U24" s="409"/>
      <c r="V24" s="409"/>
      <c r="W24" s="409"/>
      <c r="X24" s="409"/>
      <c r="Y24" s="383"/>
      <c r="Z24" s="418"/>
      <c r="AA24" s="419"/>
      <c r="AB24" s="419"/>
      <c r="AC24" s="419"/>
      <c r="AD24" s="420"/>
      <c r="AE24" s="429"/>
      <c r="AF24" s="419"/>
      <c r="AG24" s="419"/>
      <c r="AH24" s="419"/>
      <c r="AI24" s="419"/>
      <c r="AJ24" s="419"/>
      <c r="AK24" s="420"/>
      <c r="AL24" s="586"/>
      <c r="AM24" s="385"/>
      <c r="AN24" s="36"/>
      <c r="AO24" s="39"/>
      <c r="AP24" s="619" t="str">
        <f t="shared" si="2"/>
        <v>да</v>
      </c>
      <c r="AQ24" s="619" t="str">
        <f t="shared" si="2"/>
        <v>да</v>
      </c>
      <c r="AR24" s="619" t="str">
        <f aca="true" t="shared" si="4" ref="AR24:AS30">IF(AND($D24=0,L24=0),"да",IF(AND($D24&gt;0,L24=0),"уточнить",IF(AND($D24&gt;0,L24&gt;0,$D24&gt;=L24),"верно","не верно")))</f>
        <v>да</v>
      </c>
      <c r="AS24" s="619" t="str">
        <f t="shared" si="4"/>
        <v>да</v>
      </c>
      <c r="AT24" s="619" t="str">
        <f t="shared" si="3"/>
        <v>да</v>
      </c>
      <c r="AU24" s="619" t="str">
        <f t="shared" si="3"/>
        <v>да</v>
      </c>
      <c r="AV24" s="619" t="str">
        <f t="shared" si="3"/>
        <v>да</v>
      </c>
      <c r="AW24" s="619" t="str">
        <f t="shared" si="3"/>
        <v>да</v>
      </c>
      <c r="AX24" s="612"/>
      <c r="AY24" s="612"/>
      <c r="AZ24" s="612"/>
      <c r="BA24" s="612"/>
      <c r="BB24" s="612"/>
    </row>
    <row r="25" spans="2:49" ht="24">
      <c r="B25" s="14" t="s">
        <v>26</v>
      </c>
      <c r="C25" s="53" t="s">
        <v>9</v>
      </c>
      <c r="D25" s="86">
        <f t="shared" si="0"/>
        <v>0</v>
      </c>
      <c r="E25" s="381"/>
      <c r="F25" s="382"/>
      <c r="G25" s="382"/>
      <c r="H25" s="382"/>
      <c r="I25" s="384"/>
      <c r="J25" s="381"/>
      <c r="K25" s="382"/>
      <c r="L25" s="382"/>
      <c r="M25" s="382"/>
      <c r="N25" s="382"/>
      <c r="O25" s="382"/>
      <c r="P25" s="382"/>
      <c r="Q25" s="384"/>
      <c r="R25" s="407"/>
      <c r="S25" s="409"/>
      <c r="T25" s="409"/>
      <c r="U25" s="409"/>
      <c r="V25" s="409"/>
      <c r="W25" s="409"/>
      <c r="X25" s="409"/>
      <c r="Y25" s="383"/>
      <c r="Z25" s="421"/>
      <c r="AA25" s="382"/>
      <c r="AB25" s="382"/>
      <c r="AC25" s="382"/>
      <c r="AD25" s="384"/>
      <c r="AE25" s="381"/>
      <c r="AF25" s="382"/>
      <c r="AG25" s="382"/>
      <c r="AH25" s="382"/>
      <c r="AI25" s="382"/>
      <c r="AJ25" s="382"/>
      <c r="AK25" s="384"/>
      <c r="AL25" s="586"/>
      <c r="AM25" s="385"/>
      <c r="AN25" s="36"/>
      <c r="AO25" s="39"/>
      <c r="AP25" s="619" t="str">
        <f t="shared" si="2"/>
        <v>да</v>
      </c>
      <c r="AQ25" s="619" t="str">
        <f t="shared" si="2"/>
        <v>да</v>
      </c>
      <c r="AR25" s="619" t="str">
        <f t="shared" si="4"/>
        <v>да</v>
      </c>
      <c r="AS25" s="619" t="str">
        <f t="shared" si="4"/>
        <v>да</v>
      </c>
      <c r="AT25" s="619" t="str">
        <f t="shared" si="3"/>
        <v>да</v>
      </c>
      <c r="AU25" s="619" t="str">
        <f t="shared" si="3"/>
        <v>да</v>
      </c>
      <c r="AV25" s="619" t="str">
        <f t="shared" si="3"/>
        <v>да</v>
      </c>
      <c r="AW25" s="619" t="str">
        <f t="shared" si="3"/>
        <v>да</v>
      </c>
    </row>
    <row r="26" spans="2:49" ht="20.25" customHeight="1">
      <c r="B26" s="14" t="s">
        <v>27</v>
      </c>
      <c r="C26" s="53" t="s">
        <v>1</v>
      </c>
      <c r="D26" s="86">
        <f t="shared" si="0"/>
        <v>0</v>
      </c>
      <c r="E26" s="38"/>
      <c r="F26" s="36"/>
      <c r="G26" s="36"/>
      <c r="H26" s="36"/>
      <c r="I26" s="384"/>
      <c r="J26" s="381"/>
      <c r="K26" s="382"/>
      <c r="L26" s="382"/>
      <c r="M26" s="382"/>
      <c r="N26" s="382"/>
      <c r="O26" s="382"/>
      <c r="P26" s="382"/>
      <c r="Q26" s="384"/>
      <c r="R26" s="407"/>
      <c r="S26" s="409"/>
      <c r="T26" s="409"/>
      <c r="U26" s="409"/>
      <c r="V26" s="409"/>
      <c r="W26" s="409"/>
      <c r="X26" s="409"/>
      <c r="Y26" s="383"/>
      <c r="Z26" s="421"/>
      <c r="AA26" s="382"/>
      <c r="AB26" s="382"/>
      <c r="AC26" s="382"/>
      <c r="AD26" s="384"/>
      <c r="AE26" s="381"/>
      <c r="AF26" s="382"/>
      <c r="AG26" s="382"/>
      <c r="AH26" s="382"/>
      <c r="AI26" s="382"/>
      <c r="AJ26" s="382"/>
      <c r="AK26" s="384"/>
      <c r="AL26" s="586"/>
      <c r="AM26" s="385"/>
      <c r="AN26" s="36"/>
      <c r="AO26" s="39"/>
      <c r="AP26" s="619" t="str">
        <f t="shared" si="2"/>
        <v>да</v>
      </c>
      <c r="AQ26" s="619" t="str">
        <f t="shared" si="2"/>
        <v>да</v>
      </c>
      <c r="AR26" s="619" t="str">
        <f t="shared" si="4"/>
        <v>да</v>
      </c>
      <c r="AS26" s="619" t="str">
        <f t="shared" si="4"/>
        <v>да</v>
      </c>
      <c r="AT26" s="619" t="str">
        <f t="shared" si="3"/>
        <v>да</v>
      </c>
      <c r="AU26" s="619" t="str">
        <f t="shared" si="3"/>
        <v>да</v>
      </c>
      <c r="AV26" s="619" t="str">
        <f t="shared" si="3"/>
        <v>да</v>
      </c>
      <c r="AW26" s="619" t="str">
        <f t="shared" si="3"/>
        <v>да</v>
      </c>
    </row>
    <row r="27" spans="2:49" ht="18" customHeight="1">
      <c r="B27" s="14" t="s">
        <v>28</v>
      </c>
      <c r="C27" s="53" t="s">
        <v>2</v>
      </c>
      <c r="D27" s="86">
        <f t="shared" si="0"/>
        <v>0</v>
      </c>
      <c r="E27" s="381"/>
      <c r="F27" s="382"/>
      <c r="G27" s="382"/>
      <c r="H27" s="382"/>
      <c r="I27" s="384"/>
      <c r="J27" s="381"/>
      <c r="K27" s="386"/>
      <c r="L27" s="382"/>
      <c r="M27" s="382"/>
      <c r="N27" s="382"/>
      <c r="O27" s="382"/>
      <c r="P27" s="382"/>
      <c r="Q27" s="384"/>
      <c r="R27" s="407"/>
      <c r="S27" s="409"/>
      <c r="T27" s="409"/>
      <c r="U27" s="409"/>
      <c r="V27" s="409"/>
      <c r="W27" s="409"/>
      <c r="X27" s="409"/>
      <c r="Y27" s="383"/>
      <c r="Z27" s="421"/>
      <c r="AA27" s="382"/>
      <c r="AB27" s="382"/>
      <c r="AC27" s="382"/>
      <c r="AD27" s="384"/>
      <c r="AE27" s="381"/>
      <c r="AF27" s="382"/>
      <c r="AG27" s="382"/>
      <c r="AH27" s="382"/>
      <c r="AI27" s="382"/>
      <c r="AJ27" s="382"/>
      <c r="AK27" s="384"/>
      <c r="AL27" s="586"/>
      <c r="AM27" s="385"/>
      <c r="AN27" s="36"/>
      <c r="AO27" s="39"/>
      <c r="AP27" s="619" t="str">
        <f t="shared" si="2"/>
        <v>да</v>
      </c>
      <c r="AQ27" s="619" t="str">
        <f t="shared" si="2"/>
        <v>да</v>
      </c>
      <c r="AR27" s="619" t="str">
        <f t="shared" si="4"/>
        <v>да</v>
      </c>
      <c r="AS27" s="619" t="str">
        <f t="shared" si="4"/>
        <v>да</v>
      </c>
      <c r="AT27" s="619" t="str">
        <f t="shared" si="3"/>
        <v>да</v>
      </c>
      <c r="AU27" s="619" t="str">
        <f t="shared" si="3"/>
        <v>да</v>
      </c>
      <c r="AV27" s="619" t="str">
        <f t="shared" si="3"/>
        <v>да</v>
      </c>
      <c r="AW27" s="619" t="str">
        <f t="shared" si="3"/>
        <v>да</v>
      </c>
    </row>
    <row r="28" spans="2:49" ht="25.5" customHeight="1">
      <c r="B28" s="14" t="s">
        <v>29</v>
      </c>
      <c r="C28" s="53" t="s">
        <v>10</v>
      </c>
      <c r="D28" s="86">
        <f t="shared" si="0"/>
        <v>0</v>
      </c>
      <c r="E28" s="381"/>
      <c r="F28" s="382"/>
      <c r="G28" s="382"/>
      <c r="H28" s="36"/>
      <c r="I28" s="39"/>
      <c r="J28" s="381"/>
      <c r="K28" s="382"/>
      <c r="L28" s="382"/>
      <c r="M28" s="382"/>
      <c r="N28" s="382"/>
      <c r="O28" s="382"/>
      <c r="P28" s="382"/>
      <c r="Q28" s="384"/>
      <c r="R28" s="407"/>
      <c r="S28" s="409"/>
      <c r="T28" s="409"/>
      <c r="U28" s="409"/>
      <c r="V28" s="409"/>
      <c r="W28" s="409"/>
      <c r="X28" s="409"/>
      <c r="Y28" s="383"/>
      <c r="Z28" s="401"/>
      <c r="AA28" s="386"/>
      <c r="AB28" s="386"/>
      <c r="AC28" s="386"/>
      <c r="AD28" s="383"/>
      <c r="AE28" s="385"/>
      <c r="AF28" s="386"/>
      <c r="AG28" s="386"/>
      <c r="AH28" s="386"/>
      <c r="AI28" s="386"/>
      <c r="AJ28" s="386"/>
      <c r="AK28" s="383"/>
      <c r="AL28" s="586"/>
      <c r="AM28" s="385"/>
      <c r="AN28" s="36"/>
      <c r="AO28" s="39"/>
      <c r="AP28" s="619" t="str">
        <f t="shared" si="2"/>
        <v>да</v>
      </c>
      <c r="AQ28" s="619" t="str">
        <f t="shared" si="2"/>
        <v>да</v>
      </c>
      <c r="AR28" s="619" t="str">
        <f t="shared" si="4"/>
        <v>да</v>
      </c>
      <c r="AS28" s="619" t="str">
        <f t="shared" si="4"/>
        <v>да</v>
      </c>
      <c r="AT28" s="619" t="str">
        <f t="shared" si="3"/>
        <v>да</v>
      </c>
      <c r="AU28" s="619" t="str">
        <f t="shared" si="3"/>
        <v>да</v>
      </c>
      <c r="AV28" s="619" t="str">
        <f t="shared" si="3"/>
        <v>да</v>
      </c>
      <c r="AW28" s="619" t="str">
        <f t="shared" si="3"/>
        <v>да</v>
      </c>
    </row>
    <row r="29" spans="2:49" ht="24" customHeight="1">
      <c r="B29" s="14" t="s">
        <v>30</v>
      </c>
      <c r="C29" s="53" t="s">
        <v>84</v>
      </c>
      <c r="D29" s="86">
        <f t="shared" si="0"/>
        <v>0</v>
      </c>
      <c r="E29" s="38"/>
      <c r="F29" s="36"/>
      <c r="G29" s="36"/>
      <c r="H29" s="36"/>
      <c r="I29" s="383"/>
      <c r="J29" s="381"/>
      <c r="K29" s="382"/>
      <c r="L29" s="382"/>
      <c r="M29" s="382"/>
      <c r="N29" s="382"/>
      <c r="O29" s="382"/>
      <c r="P29" s="382"/>
      <c r="Q29" s="384"/>
      <c r="R29" s="407"/>
      <c r="S29" s="409"/>
      <c r="T29" s="409"/>
      <c r="U29" s="409"/>
      <c r="V29" s="409"/>
      <c r="W29" s="409"/>
      <c r="X29" s="409"/>
      <c r="Y29" s="383"/>
      <c r="Z29" s="401"/>
      <c r="AA29" s="386"/>
      <c r="AB29" s="386"/>
      <c r="AC29" s="386"/>
      <c r="AD29" s="383"/>
      <c r="AE29" s="385"/>
      <c r="AF29" s="386"/>
      <c r="AG29" s="386"/>
      <c r="AH29" s="386"/>
      <c r="AI29" s="386"/>
      <c r="AJ29" s="386"/>
      <c r="AK29" s="383"/>
      <c r="AL29" s="586"/>
      <c r="AM29" s="385"/>
      <c r="AN29" s="36"/>
      <c r="AO29" s="39"/>
      <c r="AP29" s="619" t="str">
        <f t="shared" si="2"/>
        <v>да</v>
      </c>
      <c r="AQ29" s="619" t="str">
        <f t="shared" si="2"/>
        <v>да</v>
      </c>
      <c r="AR29" s="619" t="str">
        <f t="shared" si="4"/>
        <v>да</v>
      </c>
      <c r="AS29" s="619" t="str">
        <f t="shared" si="4"/>
        <v>да</v>
      </c>
      <c r="AT29" s="619" t="str">
        <f t="shared" si="3"/>
        <v>да</v>
      </c>
      <c r="AU29" s="619" t="str">
        <f t="shared" si="3"/>
        <v>да</v>
      </c>
      <c r="AV29" s="619" t="str">
        <f t="shared" si="3"/>
        <v>да</v>
      </c>
      <c r="AW29" s="619" t="str">
        <f t="shared" si="3"/>
        <v>да</v>
      </c>
    </row>
    <row r="30" spans="2:49" ht="15" customHeight="1">
      <c r="B30" s="13" t="s">
        <v>31</v>
      </c>
      <c r="C30" s="53" t="s">
        <v>192</v>
      </c>
      <c r="D30" s="86">
        <f t="shared" si="0"/>
        <v>39</v>
      </c>
      <c r="E30" s="381">
        <v>38</v>
      </c>
      <c r="F30" s="382">
        <v>7</v>
      </c>
      <c r="G30" s="382">
        <v>1</v>
      </c>
      <c r="H30" s="36"/>
      <c r="I30" s="39"/>
      <c r="J30" s="385">
        <v>39</v>
      </c>
      <c r="K30" s="408">
        <v>39</v>
      </c>
      <c r="L30" s="386">
        <v>39</v>
      </c>
      <c r="M30" s="408"/>
      <c r="N30" s="386">
        <v>39</v>
      </c>
      <c r="O30" s="386">
        <v>16</v>
      </c>
      <c r="P30" s="401"/>
      <c r="Q30" s="386"/>
      <c r="R30" s="406"/>
      <c r="S30" s="408"/>
      <c r="T30" s="408"/>
      <c r="U30" s="408"/>
      <c r="V30" s="408"/>
      <c r="W30" s="408"/>
      <c r="X30" s="408"/>
      <c r="Y30" s="383"/>
      <c r="Z30" s="401"/>
      <c r="AA30" s="386"/>
      <c r="AB30" s="386"/>
      <c r="AC30" s="386"/>
      <c r="AD30" s="383"/>
      <c r="AE30" s="385">
        <v>15</v>
      </c>
      <c r="AF30" s="386"/>
      <c r="AG30" s="386"/>
      <c r="AH30" s="386"/>
      <c r="AI30" s="386"/>
      <c r="AJ30" s="386"/>
      <c r="AK30" s="383"/>
      <c r="AL30" s="430"/>
      <c r="AM30" s="385">
        <v>25</v>
      </c>
      <c r="AN30" s="382"/>
      <c r="AO30" s="39"/>
      <c r="AP30" s="619" t="str">
        <f t="shared" si="2"/>
        <v>верно</v>
      </c>
      <c r="AQ30" s="619" t="str">
        <f t="shared" si="2"/>
        <v>верно</v>
      </c>
      <c r="AR30" s="619" t="str">
        <f t="shared" si="4"/>
        <v>верно</v>
      </c>
      <c r="AS30" s="619" t="str">
        <f t="shared" si="4"/>
        <v>уточнить</v>
      </c>
      <c r="AT30" s="619" t="str">
        <f t="shared" si="3"/>
        <v>верно</v>
      </c>
      <c r="AU30" s="619" t="str">
        <f t="shared" si="3"/>
        <v>верно</v>
      </c>
      <c r="AV30" s="619" t="str">
        <f t="shared" si="3"/>
        <v>уточнить</v>
      </c>
      <c r="AW30" s="619" t="str">
        <f t="shared" si="3"/>
        <v>уточнить</v>
      </c>
    </row>
    <row r="31" spans="2:49" ht="16.5" customHeight="1">
      <c r="B31" s="11" t="s">
        <v>32</v>
      </c>
      <c r="C31" s="43" t="s">
        <v>3</v>
      </c>
      <c r="D31" s="86">
        <f t="shared" si="0"/>
        <v>4400</v>
      </c>
      <c r="E31" s="381">
        <v>920</v>
      </c>
      <c r="F31" s="382">
        <v>163</v>
      </c>
      <c r="G31" s="382">
        <v>52</v>
      </c>
      <c r="H31" s="382">
        <v>241</v>
      </c>
      <c r="I31" s="384">
        <v>3187</v>
      </c>
      <c r="J31" s="38"/>
      <c r="K31" s="36"/>
      <c r="L31" s="36"/>
      <c r="M31" s="36"/>
      <c r="N31" s="36"/>
      <c r="O31" s="36"/>
      <c r="P31" s="36"/>
      <c r="Q31" s="383">
        <v>4400</v>
      </c>
      <c r="R31" s="155"/>
      <c r="S31" s="37"/>
      <c r="T31" s="37"/>
      <c r="U31" s="37"/>
      <c r="V31" s="410"/>
      <c r="W31" s="37"/>
      <c r="X31" s="37"/>
      <c r="Y31" s="384"/>
      <c r="Z31" s="421">
        <v>55</v>
      </c>
      <c r="AA31" s="382"/>
      <c r="AB31" s="382"/>
      <c r="AC31" s="382"/>
      <c r="AD31" s="384">
        <v>269</v>
      </c>
      <c r="AE31" s="38"/>
      <c r="AF31" s="36"/>
      <c r="AG31" s="36"/>
      <c r="AH31" s="36"/>
      <c r="AI31" s="36"/>
      <c r="AJ31" s="36"/>
      <c r="AK31" s="39"/>
      <c r="AL31" s="149"/>
      <c r="AM31" s="38"/>
      <c r="AN31" s="36"/>
      <c r="AO31" s="39"/>
      <c r="AP31" s="611"/>
      <c r="AQ31" s="611"/>
      <c r="AR31" s="611"/>
      <c r="AS31" s="611"/>
      <c r="AT31" s="611"/>
      <c r="AU31" s="611"/>
      <c r="AV31" s="611"/>
      <c r="AW31" s="619" t="str">
        <f>IF(AND($D31=0,Q31=0),"да",IF(AND($D31&gt;0,Q31=0),"уточнить",IF(AND($D31&gt;0,Q31&gt;0,$D31&gt;=Q31),"верно","не верно")))</f>
        <v>верно</v>
      </c>
    </row>
    <row r="32" spans="2:49" ht="12.75">
      <c r="B32" s="11" t="s">
        <v>33</v>
      </c>
      <c r="C32" s="43" t="s">
        <v>15</v>
      </c>
      <c r="D32" s="86"/>
      <c r="E32" s="38"/>
      <c r="F32" s="36"/>
      <c r="G32" s="36"/>
      <c r="H32" s="36"/>
      <c r="I32" s="39"/>
      <c r="J32" s="38"/>
      <c r="K32" s="36"/>
      <c r="L32" s="36"/>
      <c r="M32" s="36"/>
      <c r="N32" s="36"/>
      <c r="O32" s="36"/>
      <c r="P32" s="36"/>
      <c r="Q32" s="39"/>
      <c r="R32" s="155"/>
      <c r="S32" s="37"/>
      <c r="T32" s="37"/>
      <c r="U32" s="37"/>
      <c r="V32" s="37"/>
      <c r="W32" s="37"/>
      <c r="X32" s="37"/>
      <c r="Y32" s="596"/>
      <c r="Z32" s="604"/>
      <c r="AA32" s="527"/>
      <c r="AB32" s="527"/>
      <c r="AC32" s="527"/>
      <c r="AD32" s="596"/>
      <c r="AE32" s="605"/>
      <c r="AF32" s="527"/>
      <c r="AG32" s="527"/>
      <c r="AH32" s="527"/>
      <c r="AI32" s="527"/>
      <c r="AJ32" s="527"/>
      <c r="AK32" s="596"/>
      <c r="AL32" s="149"/>
      <c r="AM32" s="605"/>
      <c r="AN32" s="36"/>
      <c r="AO32" s="39"/>
      <c r="AP32" s="611"/>
      <c r="AQ32" s="611"/>
      <c r="AR32" s="611"/>
      <c r="AS32" s="611"/>
      <c r="AT32" s="611"/>
      <c r="AU32" s="611"/>
      <c r="AV32" s="611"/>
      <c r="AW32" s="611"/>
    </row>
    <row r="33" spans="2:49" ht="12.75">
      <c r="B33" s="11" t="s">
        <v>34</v>
      </c>
      <c r="C33" s="53" t="s">
        <v>6</v>
      </c>
      <c r="D33" s="86">
        <f t="shared" si="0"/>
        <v>0</v>
      </c>
      <c r="E33" s="38"/>
      <c r="F33" s="36"/>
      <c r="G33" s="36"/>
      <c r="H33" s="36"/>
      <c r="I33" s="384"/>
      <c r="J33" s="38"/>
      <c r="K33" s="36"/>
      <c r="L33" s="36"/>
      <c r="M33" s="36"/>
      <c r="N33" s="36"/>
      <c r="O33" s="36"/>
      <c r="P33" s="36"/>
      <c r="Q33" s="383"/>
      <c r="R33" s="155"/>
      <c r="S33" s="37"/>
      <c r="T33" s="37"/>
      <c r="U33" s="37"/>
      <c r="V33" s="37"/>
      <c r="W33" s="37"/>
      <c r="X33" s="37"/>
      <c r="Y33" s="384"/>
      <c r="Z33" s="421"/>
      <c r="AA33" s="382"/>
      <c r="AB33" s="382"/>
      <c r="AC33" s="382"/>
      <c r="AD33" s="384"/>
      <c r="AE33" s="381"/>
      <c r="AF33" s="382"/>
      <c r="AG33" s="382"/>
      <c r="AH33" s="382"/>
      <c r="AI33" s="382"/>
      <c r="AJ33" s="382"/>
      <c r="AK33" s="384"/>
      <c r="AL33" s="149"/>
      <c r="AM33" s="385"/>
      <c r="AN33" s="36"/>
      <c r="AO33" s="39"/>
      <c r="AP33" s="611"/>
      <c r="AQ33" s="611"/>
      <c r="AR33" s="611"/>
      <c r="AS33" s="611"/>
      <c r="AT33" s="611"/>
      <c r="AU33" s="611"/>
      <c r="AV33" s="611"/>
      <c r="AW33" s="619" t="str">
        <f aca="true" t="shared" si="5" ref="AW33:AW38">IF(AND($D33=0,Q33=0),"да",IF(AND($D33&gt;0,Q33=0),"уточнить",IF(AND($D33&gt;0,Q33&gt;0,$D33&gt;=Q33),"верно","не верно")))</f>
        <v>да</v>
      </c>
    </row>
    <row r="34" spans="2:49" ht="24">
      <c r="B34" s="11" t="s">
        <v>35</v>
      </c>
      <c r="C34" s="43" t="s">
        <v>7</v>
      </c>
      <c r="D34" s="86">
        <f t="shared" si="0"/>
        <v>0</v>
      </c>
      <c r="E34" s="385"/>
      <c r="F34" s="386"/>
      <c r="G34" s="386"/>
      <c r="H34" s="386"/>
      <c r="I34" s="383"/>
      <c r="J34" s="385"/>
      <c r="K34" s="386"/>
      <c r="L34" s="386"/>
      <c r="M34" s="386"/>
      <c r="N34" s="386"/>
      <c r="O34" s="386"/>
      <c r="P34" s="386"/>
      <c r="Q34" s="383"/>
      <c r="R34" s="406"/>
      <c r="S34" s="408"/>
      <c r="T34" s="408"/>
      <c r="U34" s="408"/>
      <c r="V34" s="408"/>
      <c r="W34" s="408"/>
      <c r="X34" s="408"/>
      <c r="Y34" s="383"/>
      <c r="Z34" s="401"/>
      <c r="AA34" s="386"/>
      <c r="AB34" s="386"/>
      <c r="AC34" s="386"/>
      <c r="AD34" s="383"/>
      <c r="AE34" s="385"/>
      <c r="AF34" s="386"/>
      <c r="AG34" s="386"/>
      <c r="AH34" s="386"/>
      <c r="AI34" s="386"/>
      <c r="AJ34" s="386"/>
      <c r="AK34" s="383"/>
      <c r="AL34" s="149"/>
      <c r="AM34" s="385"/>
      <c r="AN34" s="36"/>
      <c r="AO34" s="39"/>
      <c r="AP34" s="619" t="str">
        <f aca="true" t="shared" si="6" ref="AP34:AV34">IF(AND($D34=0,J34=0),"да",IF(AND($D34&gt;0,J34=0),"уточнить",IF(AND($D34&gt;0,J34&gt;0,$D34&gt;=J34),"верно","не верно")))</f>
        <v>да</v>
      </c>
      <c r="AQ34" s="619" t="str">
        <f t="shared" si="6"/>
        <v>да</v>
      </c>
      <c r="AR34" s="619" t="str">
        <f t="shared" si="6"/>
        <v>да</v>
      </c>
      <c r="AS34" s="619" t="str">
        <f t="shared" si="6"/>
        <v>да</v>
      </c>
      <c r="AT34" s="619" t="str">
        <f t="shared" si="6"/>
        <v>да</v>
      </c>
      <c r="AU34" s="619" t="str">
        <f t="shared" si="6"/>
        <v>да</v>
      </c>
      <c r="AV34" s="619" t="str">
        <f t="shared" si="6"/>
        <v>да</v>
      </c>
      <c r="AW34" s="619" t="str">
        <f t="shared" si="5"/>
        <v>да</v>
      </c>
    </row>
    <row r="35" spans="2:49" ht="24">
      <c r="B35" s="11" t="s">
        <v>36</v>
      </c>
      <c r="C35" s="43" t="s">
        <v>4</v>
      </c>
      <c r="D35" s="86">
        <f t="shared" si="0"/>
        <v>0</v>
      </c>
      <c r="E35" s="38"/>
      <c r="F35" s="36"/>
      <c r="G35" s="36"/>
      <c r="H35" s="36"/>
      <c r="I35" s="384"/>
      <c r="J35" s="38"/>
      <c r="K35" s="36"/>
      <c r="L35" s="36"/>
      <c r="M35" s="36"/>
      <c r="N35" s="36"/>
      <c r="O35" s="36"/>
      <c r="P35" s="36"/>
      <c r="Q35" s="383"/>
      <c r="R35" s="406"/>
      <c r="S35" s="408"/>
      <c r="T35" s="408"/>
      <c r="U35" s="408"/>
      <c r="V35" s="408"/>
      <c r="W35" s="408"/>
      <c r="X35" s="408"/>
      <c r="Y35" s="383"/>
      <c r="Z35" s="401"/>
      <c r="AA35" s="386"/>
      <c r="AB35" s="386"/>
      <c r="AC35" s="386"/>
      <c r="AD35" s="383"/>
      <c r="AE35" s="385"/>
      <c r="AF35" s="386"/>
      <c r="AG35" s="386"/>
      <c r="AH35" s="386"/>
      <c r="AI35" s="386"/>
      <c r="AJ35" s="386"/>
      <c r="AK35" s="383"/>
      <c r="AL35" s="149"/>
      <c r="AM35" s="385"/>
      <c r="AN35" s="36"/>
      <c r="AO35" s="39"/>
      <c r="AP35" s="611"/>
      <c r="AQ35" s="611"/>
      <c r="AR35" s="611"/>
      <c r="AS35" s="611"/>
      <c r="AT35" s="611"/>
      <c r="AU35" s="611"/>
      <c r="AV35" s="611"/>
      <c r="AW35" s="619" t="str">
        <f t="shared" si="5"/>
        <v>да</v>
      </c>
    </row>
    <row r="36" spans="2:49" ht="15" customHeight="1">
      <c r="B36" s="11" t="s">
        <v>37</v>
      </c>
      <c r="C36" s="43" t="s">
        <v>11</v>
      </c>
      <c r="D36" s="86">
        <f t="shared" si="0"/>
        <v>1568</v>
      </c>
      <c r="E36" s="38"/>
      <c r="F36" s="36"/>
      <c r="G36" s="36"/>
      <c r="H36" s="36"/>
      <c r="I36" s="384">
        <v>1568</v>
      </c>
      <c r="J36" s="381">
        <v>84</v>
      </c>
      <c r="K36" s="386">
        <v>6</v>
      </c>
      <c r="L36" s="386">
        <v>356</v>
      </c>
      <c r="M36" s="386">
        <v>5</v>
      </c>
      <c r="N36" s="386">
        <v>356</v>
      </c>
      <c r="O36" s="386">
        <v>334</v>
      </c>
      <c r="P36" s="386">
        <v>15</v>
      </c>
      <c r="Q36" s="383">
        <v>1212</v>
      </c>
      <c r="R36" s="406"/>
      <c r="S36" s="408"/>
      <c r="T36" s="408"/>
      <c r="U36" s="408"/>
      <c r="V36" s="408"/>
      <c r="W36" s="408"/>
      <c r="X36" s="408"/>
      <c r="Y36" s="383"/>
      <c r="Z36" s="401"/>
      <c r="AA36" s="386"/>
      <c r="AB36" s="386"/>
      <c r="AC36" s="386"/>
      <c r="AD36" s="383"/>
      <c r="AE36" s="385"/>
      <c r="AF36" s="386"/>
      <c r="AG36" s="386"/>
      <c r="AH36" s="386"/>
      <c r="AI36" s="386"/>
      <c r="AJ36" s="386"/>
      <c r="AK36" s="383"/>
      <c r="AL36" s="149"/>
      <c r="AM36" s="385">
        <v>356</v>
      </c>
      <c r="AN36" s="36"/>
      <c r="AO36" s="39"/>
      <c r="AP36" s="619" t="str">
        <f aca="true" t="shared" si="7" ref="AP36:AV36">IF(AND($D36=0,J36=0),"да",IF(AND($D36&gt;0,J36=0),"уточнить",IF(AND($D36&gt;0,J36&gt;0,$D36&gt;=J36),"верно","не верно")))</f>
        <v>верно</v>
      </c>
      <c r="AQ36" s="619" t="str">
        <f t="shared" si="7"/>
        <v>верно</v>
      </c>
      <c r="AR36" s="619" t="str">
        <f t="shared" si="7"/>
        <v>верно</v>
      </c>
      <c r="AS36" s="619" t="str">
        <f t="shared" si="7"/>
        <v>верно</v>
      </c>
      <c r="AT36" s="619" t="str">
        <f t="shared" si="7"/>
        <v>верно</v>
      </c>
      <c r="AU36" s="619" t="str">
        <f t="shared" si="7"/>
        <v>верно</v>
      </c>
      <c r="AV36" s="619" t="str">
        <f t="shared" si="7"/>
        <v>верно</v>
      </c>
      <c r="AW36" s="619" t="str">
        <f t="shared" si="5"/>
        <v>верно</v>
      </c>
    </row>
    <row r="37" spans="2:49" ht="12.75">
      <c r="B37" s="14" t="s">
        <v>38</v>
      </c>
      <c r="C37" s="43" t="s">
        <v>53</v>
      </c>
      <c r="D37" s="86">
        <f t="shared" si="0"/>
        <v>0</v>
      </c>
      <c r="E37" s="38"/>
      <c r="F37" s="36"/>
      <c r="G37" s="36"/>
      <c r="H37" s="36"/>
      <c r="I37" s="384"/>
      <c r="J37" s="38"/>
      <c r="K37" s="36"/>
      <c r="L37" s="36"/>
      <c r="M37" s="36"/>
      <c r="N37" s="36"/>
      <c r="O37" s="36"/>
      <c r="P37" s="36"/>
      <c r="Q37" s="383"/>
      <c r="R37" s="155"/>
      <c r="S37" s="37"/>
      <c r="T37" s="37"/>
      <c r="U37" s="37"/>
      <c r="V37" s="37"/>
      <c r="W37" s="37"/>
      <c r="X37" s="37"/>
      <c r="Y37" s="383"/>
      <c r="Z37" s="153"/>
      <c r="AA37" s="36"/>
      <c r="AB37" s="36"/>
      <c r="AC37" s="36"/>
      <c r="AD37" s="39"/>
      <c r="AE37" s="38"/>
      <c r="AF37" s="36"/>
      <c r="AG37" s="36"/>
      <c r="AH37" s="36"/>
      <c r="AI37" s="36"/>
      <c r="AJ37" s="36"/>
      <c r="AK37" s="39"/>
      <c r="AL37" s="149"/>
      <c r="AM37" s="38"/>
      <c r="AN37" s="36"/>
      <c r="AO37" s="39"/>
      <c r="AP37" s="611"/>
      <c r="AQ37" s="611"/>
      <c r="AR37" s="611"/>
      <c r="AS37" s="611"/>
      <c r="AT37" s="611"/>
      <c r="AU37" s="611"/>
      <c r="AV37" s="611"/>
      <c r="AW37" s="619" t="str">
        <f t="shared" si="5"/>
        <v>да</v>
      </c>
    </row>
    <row r="38" spans="2:49" ht="39.75" customHeight="1">
      <c r="B38" s="14" t="s">
        <v>39</v>
      </c>
      <c r="C38" s="43" t="s">
        <v>13</v>
      </c>
      <c r="D38" s="86">
        <f t="shared" si="0"/>
        <v>0</v>
      </c>
      <c r="E38" s="38"/>
      <c r="F38" s="36"/>
      <c r="G38" s="36"/>
      <c r="H38" s="36"/>
      <c r="I38" s="383"/>
      <c r="J38" s="385"/>
      <c r="K38" s="386"/>
      <c r="L38" s="386"/>
      <c r="M38" s="386"/>
      <c r="N38" s="386"/>
      <c r="O38" s="386"/>
      <c r="P38" s="386"/>
      <c r="Q38" s="383"/>
      <c r="R38" s="406"/>
      <c r="S38" s="408"/>
      <c r="T38" s="408"/>
      <c r="U38" s="408"/>
      <c r="V38" s="408"/>
      <c r="W38" s="408"/>
      <c r="X38" s="408"/>
      <c r="Y38" s="383"/>
      <c r="Z38" s="421"/>
      <c r="AA38" s="382"/>
      <c r="AB38" s="382"/>
      <c r="AC38" s="382"/>
      <c r="AD38" s="384"/>
      <c r="AE38" s="381"/>
      <c r="AF38" s="382"/>
      <c r="AG38" s="382"/>
      <c r="AH38" s="382"/>
      <c r="AI38" s="382"/>
      <c r="AJ38" s="382"/>
      <c r="AK38" s="384"/>
      <c r="AL38" s="586"/>
      <c r="AM38" s="385"/>
      <c r="AN38" s="36"/>
      <c r="AO38" s="39"/>
      <c r="AP38" s="619" t="str">
        <f aca="true" t="shared" si="8" ref="AP38:AP43">IF(AND($D38=0,J38=0),"да",IF(AND($D38&gt;0,J38=0),"уточнить",IF(AND($D38&gt;0,J38&gt;0,$D38&gt;=J38),"верно","не верно")))</f>
        <v>да</v>
      </c>
      <c r="AQ38" s="619" t="str">
        <f aca="true" t="shared" si="9" ref="AQ38:AQ43">IF(AND($D38=0,K38=0),"да",IF(AND($D38&gt;0,K38=0),"уточнить",IF(AND($D38&gt;0,K38&gt;0,$D38&gt;=K38),"верно","не верно")))</f>
        <v>да</v>
      </c>
      <c r="AR38" s="619" t="str">
        <f aca="true" t="shared" si="10" ref="AR38:AR43">IF(AND($D38=0,L38=0),"да",IF(AND($D38&gt;0,L38=0),"уточнить",IF(AND($D38&gt;0,L38&gt;0,$D38&gt;=L38),"верно","не верно")))</f>
        <v>да</v>
      </c>
      <c r="AS38" s="619" t="str">
        <f aca="true" t="shared" si="11" ref="AS38:AS43">IF(AND($D38=0,M38=0),"да",IF(AND($D38&gt;0,M38=0),"уточнить",IF(AND($D38&gt;0,M38&gt;0,$D38&gt;=M38),"верно","не верно")))</f>
        <v>да</v>
      </c>
      <c r="AT38" s="619" t="str">
        <f aca="true" t="shared" si="12" ref="AT38:AT43">IF(AND($D38=0,N38=0),"да",IF(AND($D38&gt;0,N38=0),"уточнить",IF(AND($D38&gt;0,N38&gt;0,$D38&gt;=N38),"верно","не верно")))</f>
        <v>да</v>
      </c>
      <c r="AU38" s="619" t="str">
        <f aca="true" t="shared" si="13" ref="AU38:AU43">IF(AND($D38=0,O38=0),"да",IF(AND($D38&gt;0,O38=0),"уточнить",IF(AND($D38&gt;0,O38&gt;0,$D38&gt;=O38),"верно","не верно")))</f>
        <v>да</v>
      </c>
      <c r="AV38" s="619" t="str">
        <f aca="true" t="shared" si="14" ref="AV38:AV43">IF(AND($D38=0,P38=0),"да",IF(AND($D38&gt;0,P38=0),"уточнить",IF(AND($D38&gt;0,P38&gt;0,$D38&gt;=P38),"верно","не верно")))</f>
        <v>да</v>
      </c>
      <c r="AW38" s="619" t="str">
        <f t="shared" si="5"/>
        <v>да</v>
      </c>
    </row>
    <row r="39" spans="2:49" ht="24.75" thickBot="1">
      <c r="B39" s="147" t="s">
        <v>40</v>
      </c>
      <c r="C39" s="148" t="s">
        <v>5</v>
      </c>
      <c r="D39" s="87">
        <f t="shared" si="0"/>
        <v>0</v>
      </c>
      <c r="E39" s="68"/>
      <c r="F39" s="69"/>
      <c r="G39" s="69"/>
      <c r="H39" s="69"/>
      <c r="I39" s="387"/>
      <c r="J39" s="404"/>
      <c r="K39" s="405"/>
      <c r="L39" s="405"/>
      <c r="M39" s="405"/>
      <c r="N39" s="405"/>
      <c r="O39" s="405"/>
      <c r="P39" s="405"/>
      <c r="Q39" s="70"/>
      <c r="R39" s="412"/>
      <c r="S39" s="413"/>
      <c r="T39" s="413"/>
      <c r="U39" s="413"/>
      <c r="V39" s="413"/>
      <c r="W39" s="413"/>
      <c r="X39" s="413"/>
      <c r="Y39" s="389"/>
      <c r="Z39" s="422"/>
      <c r="AA39" s="405"/>
      <c r="AB39" s="405"/>
      <c r="AC39" s="405"/>
      <c r="AD39" s="387"/>
      <c r="AE39" s="404"/>
      <c r="AF39" s="405"/>
      <c r="AG39" s="405"/>
      <c r="AH39" s="405"/>
      <c r="AI39" s="405"/>
      <c r="AJ39" s="405"/>
      <c r="AK39" s="387"/>
      <c r="AL39" s="150"/>
      <c r="AM39" s="432"/>
      <c r="AN39" s="69"/>
      <c r="AO39" s="389"/>
      <c r="AP39" s="619" t="str">
        <f t="shared" si="8"/>
        <v>да</v>
      </c>
      <c r="AQ39" s="619" t="str">
        <f t="shared" si="9"/>
        <v>да</v>
      </c>
      <c r="AR39" s="619" t="str">
        <f t="shared" si="10"/>
        <v>да</v>
      </c>
      <c r="AS39" s="619" t="str">
        <f t="shared" si="11"/>
        <v>да</v>
      </c>
      <c r="AT39" s="619" t="str">
        <f t="shared" si="12"/>
        <v>да</v>
      </c>
      <c r="AU39" s="619" t="str">
        <f t="shared" si="13"/>
        <v>да</v>
      </c>
      <c r="AV39" s="619" t="str">
        <f t="shared" si="14"/>
        <v>да</v>
      </c>
      <c r="AW39" s="611"/>
    </row>
    <row r="40" spans="2:49" ht="27.75" customHeight="1" thickBot="1">
      <c r="B40" s="146">
        <v>2</v>
      </c>
      <c r="C40" s="124" t="s">
        <v>56</v>
      </c>
      <c r="D40" s="78">
        <f t="shared" si="0"/>
        <v>0</v>
      </c>
      <c r="E40" s="81"/>
      <c r="F40" s="82"/>
      <c r="G40" s="82"/>
      <c r="H40" s="82"/>
      <c r="I40" s="388"/>
      <c r="J40" s="397"/>
      <c r="K40" s="398"/>
      <c r="L40" s="398"/>
      <c r="M40" s="398"/>
      <c r="N40" s="398"/>
      <c r="O40" s="398"/>
      <c r="P40" s="398"/>
      <c r="Q40" s="80"/>
      <c r="R40" s="414"/>
      <c r="S40" s="449"/>
      <c r="T40" s="449"/>
      <c r="U40" s="449"/>
      <c r="V40" s="449"/>
      <c r="W40" s="449"/>
      <c r="X40" s="449"/>
      <c r="Y40" s="388"/>
      <c r="Z40" s="402"/>
      <c r="AA40" s="448"/>
      <c r="AB40" s="448"/>
      <c r="AC40" s="448"/>
      <c r="AD40" s="388"/>
      <c r="AE40" s="397"/>
      <c r="AF40" s="448"/>
      <c r="AG40" s="448"/>
      <c r="AH40" s="448"/>
      <c r="AI40" s="448"/>
      <c r="AJ40" s="448"/>
      <c r="AK40" s="388"/>
      <c r="AL40" s="433"/>
      <c r="AM40" s="397"/>
      <c r="AN40" s="82"/>
      <c r="AO40" s="80"/>
      <c r="AP40" s="619" t="str">
        <f t="shared" si="8"/>
        <v>да</v>
      </c>
      <c r="AQ40" s="619" t="str">
        <f t="shared" si="9"/>
        <v>да</v>
      </c>
      <c r="AR40" s="619" t="str">
        <f t="shared" si="10"/>
        <v>да</v>
      </c>
      <c r="AS40" s="619" t="str">
        <f t="shared" si="11"/>
        <v>да</v>
      </c>
      <c r="AT40" s="619" t="str">
        <f t="shared" si="12"/>
        <v>да</v>
      </c>
      <c r="AU40" s="619" t="str">
        <f t="shared" si="13"/>
        <v>да</v>
      </c>
      <c r="AV40" s="619" t="str">
        <f t="shared" si="14"/>
        <v>да</v>
      </c>
      <c r="AW40" s="611"/>
    </row>
    <row r="41" spans="2:49" ht="24">
      <c r="B41" s="141">
        <v>3</v>
      </c>
      <c r="C41" s="142" t="s">
        <v>19</v>
      </c>
      <c r="D41" s="143">
        <f t="shared" si="0"/>
        <v>0</v>
      </c>
      <c r="E41" s="395"/>
      <c r="F41" s="83"/>
      <c r="G41" s="83"/>
      <c r="H41" s="83"/>
      <c r="I41" s="67">
        <f>I42+I43+I44</f>
        <v>0</v>
      </c>
      <c r="J41" s="84">
        <f aca="true" t="shared" si="15" ref="J41:P41">J42+J43+J44</f>
        <v>0</v>
      </c>
      <c r="K41" s="66">
        <f t="shared" si="15"/>
        <v>0</v>
      </c>
      <c r="L41" s="66">
        <f t="shared" si="15"/>
        <v>0</v>
      </c>
      <c r="M41" s="66">
        <f t="shared" si="15"/>
        <v>0</v>
      </c>
      <c r="N41" s="66">
        <f t="shared" si="15"/>
        <v>0</v>
      </c>
      <c r="O41" s="66">
        <f t="shared" si="15"/>
        <v>0</v>
      </c>
      <c r="P41" s="445">
        <f t="shared" si="15"/>
        <v>0</v>
      </c>
      <c r="Q41" s="446"/>
      <c r="R41" s="447">
        <f aca="true" t="shared" si="16" ref="R41:AK41">R42+R43+R44</f>
        <v>0</v>
      </c>
      <c r="S41" s="66">
        <f t="shared" si="16"/>
        <v>0</v>
      </c>
      <c r="T41" s="66">
        <f t="shared" si="16"/>
        <v>0</v>
      </c>
      <c r="U41" s="66">
        <f t="shared" si="16"/>
        <v>0</v>
      </c>
      <c r="V41" s="66">
        <f t="shared" si="16"/>
        <v>0</v>
      </c>
      <c r="W41" s="66">
        <f t="shared" si="16"/>
        <v>0</v>
      </c>
      <c r="X41" s="66">
        <f t="shared" si="16"/>
        <v>0</v>
      </c>
      <c r="Y41" s="445">
        <f t="shared" si="16"/>
        <v>0</v>
      </c>
      <c r="Z41" s="447">
        <f t="shared" si="16"/>
        <v>0</v>
      </c>
      <c r="AA41" s="66">
        <f t="shared" si="16"/>
        <v>0</v>
      </c>
      <c r="AB41" s="66">
        <f t="shared" si="16"/>
        <v>0</v>
      </c>
      <c r="AC41" s="66">
        <f t="shared" si="16"/>
        <v>0</v>
      </c>
      <c r="AD41" s="445">
        <f t="shared" si="16"/>
        <v>0</v>
      </c>
      <c r="AE41" s="447">
        <f t="shared" si="16"/>
        <v>0</v>
      </c>
      <c r="AF41" s="66">
        <f t="shared" si="16"/>
        <v>0</v>
      </c>
      <c r="AG41" s="66">
        <f t="shared" si="16"/>
        <v>0</v>
      </c>
      <c r="AH41" s="66">
        <f t="shared" si="16"/>
        <v>0</v>
      </c>
      <c r="AI41" s="66">
        <f t="shared" si="16"/>
        <v>0</v>
      </c>
      <c r="AJ41" s="66">
        <f t="shared" si="16"/>
        <v>0</v>
      </c>
      <c r="AK41" s="445">
        <f t="shared" si="16"/>
        <v>0</v>
      </c>
      <c r="AL41" s="434"/>
      <c r="AM41" s="435"/>
      <c r="AN41" s="144"/>
      <c r="AO41" s="145"/>
      <c r="AP41" s="619" t="str">
        <f t="shared" si="8"/>
        <v>да</v>
      </c>
      <c r="AQ41" s="619" t="str">
        <f t="shared" si="9"/>
        <v>да</v>
      </c>
      <c r="AR41" s="619" t="str">
        <f t="shared" si="10"/>
        <v>да</v>
      </c>
      <c r="AS41" s="619" t="str">
        <f t="shared" si="11"/>
        <v>да</v>
      </c>
      <c r="AT41" s="619" t="str">
        <f t="shared" si="12"/>
        <v>да</v>
      </c>
      <c r="AU41" s="619" t="str">
        <f t="shared" si="13"/>
        <v>да</v>
      </c>
      <c r="AV41" s="619" t="str">
        <f t="shared" si="14"/>
        <v>да</v>
      </c>
      <c r="AW41" s="611"/>
    </row>
    <row r="42" spans="2:49" ht="12.75">
      <c r="B42" s="136" t="s">
        <v>86</v>
      </c>
      <c r="C42" s="138" t="s">
        <v>54</v>
      </c>
      <c r="D42" s="86">
        <f>E42+G42+H42+I42</f>
        <v>0</v>
      </c>
      <c r="E42" s="38"/>
      <c r="F42" s="36"/>
      <c r="G42" s="36"/>
      <c r="H42" s="36"/>
      <c r="I42" s="383"/>
      <c r="J42" s="401"/>
      <c r="K42" s="386"/>
      <c r="L42" s="386"/>
      <c r="M42" s="386"/>
      <c r="N42" s="386"/>
      <c r="O42" s="386"/>
      <c r="P42" s="386"/>
      <c r="Q42" s="39"/>
      <c r="R42" s="406"/>
      <c r="S42" s="408"/>
      <c r="T42" s="408"/>
      <c r="U42" s="408"/>
      <c r="V42" s="408"/>
      <c r="W42" s="408"/>
      <c r="X42" s="408"/>
      <c r="Y42" s="383"/>
      <c r="Z42" s="385"/>
      <c r="AA42" s="386"/>
      <c r="AB42" s="386"/>
      <c r="AC42" s="386"/>
      <c r="AD42" s="383"/>
      <c r="AE42" s="401"/>
      <c r="AF42" s="386"/>
      <c r="AG42" s="386"/>
      <c r="AH42" s="386"/>
      <c r="AI42" s="386"/>
      <c r="AJ42" s="386"/>
      <c r="AK42" s="383"/>
      <c r="AL42" s="431"/>
      <c r="AM42" s="385"/>
      <c r="AN42" s="36"/>
      <c r="AO42" s="39"/>
      <c r="AP42" s="619" t="str">
        <f t="shared" si="8"/>
        <v>да</v>
      </c>
      <c r="AQ42" s="619" t="str">
        <f t="shared" si="9"/>
        <v>да</v>
      </c>
      <c r="AR42" s="619" t="str">
        <f t="shared" si="10"/>
        <v>да</v>
      </c>
      <c r="AS42" s="619" t="str">
        <f t="shared" si="11"/>
        <v>да</v>
      </c>
      <c r="AT42" s="619" t="str">
        <f t="shared" si="12"/>
        <v>да</v>
      </c>
      <c r="AU42" s="619" t="str">
        <f t="shared" si="13"/>
        <v>да</v>
      </c>
      <c r="AV42" s="619" t="str">
        <f t="shared" si="14"/>
        <v>да</v>
      </c>
      <c r="AW42" s="611"/>
    </row>
    <row r="43" spans="2:49" ht="12.75">
      <c r="B43" s="136" t="s">
        <v>87</v>
      </c>
      <c r="C43" s="139" t="s">
        <v>55</v>
      </c>
      <c r="D43" s="86">
        <f>E43+G43+H43+I43</f>
        <v>0</v>
      </c>
      <c r="E43" s="38"/>
      <c r="F43" s="36"/>
      <c r="G43" s="36"/>
      <c r="H43" s="36"/>
      <c r="I43" s="383"/>
      <c r="J43" s="401"/>
      <c r="K43" s="386"/>
      <c r="L43" s="386"/>
      <c r="M43" s="386"/>
      <c r="N43" s="386"/>
      <c r="O43" s="386"/>
      <c r="P43" s="386"/>
      <c r="Q43" s="39"/>
      <c r="R43" s="406"/>
      <c r="S43" s="408"/>
      <c r="T43" s="408"/>
      <c r="U43" s="408"/>
      <c r="V43" s="408"/>
      <c r="W43" s="408"/>
      <c r="X43" s="408"/>
      <c r="Y43" s="383"/>
      <c r="Z43" s="385"/>
      <c r="AA43" s="386"/>
      <c r="AB43" s="386"/>
      <c r="AC43" s="386"/>
      <c r="AD43" s="383"/>
      <c r="AE43" s="401"/>
      <c r="AF43" s="386"/>
      <c r="AG43" s="386"/>
      <c r="AH43" s="386"/>
      <c r="AI43" s="386"/>
      <c r="AJ43" s="386"/>
      <c r="AK43" s="383"/>
      <c r="AL43" s="431"/>
      <c r="AM43" s="385"/>
      <c r="AN43" s="36"/>
      <c r="AO43" s="39"/>
      <c r="AP43" s="619" t="str">
        <f t="shared" si="8"/>
        <v>да</v>
      </c>
      <c r="AQ43" s="619" t="str">
        <f t="shared" si="9"/>
        <v>да</v>
      </c>
      <c r="AR43" s="619" t="str">
        <f t="shared" si="10"/>
        <v>да</v>
      </c>
      <c r="AS43" s="619" t="str">
        <f t="shared" si="11"/>
        <v>да</v>
      </c>
      <c r="AT43" s="619" t="str">
        <f t="shared" si="12"/>
        <v>да</v>
      </c>
      <c r="AU43" s="619" t="str">
        <f t="shared" si="13"/>
        <v>да</v>
      </c>
      <c r="AV43" s="619" t="str">
        <f t="shared" si="14"/>
        <v>да</v>
      </c>
      <c r="AW43" s="611"/>
    </row>
    <row r="44" spans="2:49" ht="13.5" thickBot="1">
      <c r="B44" s="137" t="s">
        <v>88</v>
      </c>
      <c r="C44" s="140" t="s">
        <v>53</v>
      </c>
      <c r="D44" s="87">
        <f>E44+G44+H44+I44</f>
        <v>0</v>
      </c>
      <c r="E44" s="68"/>
      <c r="F44" s="69"/>
      <c r="G44" s="69"/>
      <c r="H44" s="69"/>
      <c r="I44" s="389"/>
      <c r="J44" s="154"/>
      <c r="K44" s="69"/>
      <c r="L44" s="69"/>
      <c r="M44" s="69"/>
      <c r="N44" s="69"/>
      <c r="O44" s="69"/>
      <c r="P44" s="69"/>
      <c r="Q44" s="389"/>
      <c r="R44" s="156"/>
      <c r="S44" s="77"/>
      <c r="T44" s="77"/>
      <c r="U44" s="77"/>
      <c r="V44" s="77"/>
      <c r="W44" s="77"/>
      <c r="X44" s="77"/>
      <c r="Y44" s="389"/>
      <c r="Z44" s="68"/>
      <c r="AA44" s="69"/>
      <c r="AB44" s="69"/>
      <c r="AC44" s="69"/>
      <c r="AD44" s="70"/>
      <c r="AE44" s="154"/>
      <c r="AF44" s="69"/>
      <c r="AG44" s="69"/>
      <c r="AH44" s="69"/>
      <c r="AI44" s="69"/>
      <c r="AJ44" s="69"/>
      <c r="AK44" s="70"/>
      <c r="AL44" s="150"/>
      <c r="AM44" s="68"/>
      <c r="AN44" s="69"/>
      <c r="AO44" s="70"/>
      <c r="AP44" s="627"/>
      <c r="AQ44" s="627"/>
      <c r="AR44" s="627"/>
      <c r="AS44" s="627"/>
      <c r="AT44" s="627"/>
      <c r="AU44" s="627"/>
      <c r="AV44" s="627"/>
      <c r="AW44" s="619" t="str">
        <f>IF(AND(K44=0,Q44=0),"да",IF(AND(K44&gt;0,Q44=0),"уточнить",IF(AND(K44&gt;0,Q44&gt;0,K44&gt;=Q44),"верно","не верно")))</f>
        <v>да</v>
      </c>
    </row>
    <row r="45" spans="2:49" ht="24.75" thickBot="1">
      <c r="B45" s="134">
        <v>4</v>
      </c>
      <c r="C45" s="124" t="s">
        <v>20</v>
      </c>
      <c r="D45" s="78">
        <f t="shared" si="0"/>
        <v>0</v>
      </c>
      <c r="E45" s="397"/>
      <c r="F45" s="398"/>
      <c r="G45" s="398"/>
      <c r="H45" s="82"/>
      <c r="I45" s="80"/>
      <c r="J45" s="402"/>
      <c r="K45" s="398"/>
      <c r="L45" s="398"/>
      <c r="M45" s="398"/>
      <c r="N45" s="398"/>
      <c r="O45" s="398"/>
      <c r="P45" s="398"/>
      <c r="Q45" s="80"/>
      <c r="R45" s="414"/>
      <c r="S45" s="415"/>
      <c r="T45" s="415"/>
      <c r="U45" s="415"/>
      <c r="V45" s="415"/>
      <c r="W45" s="415"/>
      <c r="X45" s="415"/>
      <c r="Y45" s="388"/>
      <c r="Z45" s="423"/>
      <c r="AA45" s="398"/>
      <c r="AB45" s="424"/>
      <c r="AC45" s="398"/>
      <c r="AD45" s="425"/>
      <c r="AE45" s="402"/>
      <c r="AF45" s="424"/>
      <c r="AG45" s="398"/>
      <c r="AH45" s="424"/>
      <c r="AI45" s="398"/>
      <c r="AJ45" s="424"/>
      <c r="AK45" s="388"/>
      <c r="AL45" s="433"/>
      <c r="AM45" s="397"/>
      <c r="AN45" s="82"/>
      <c r="AO45" s="80"/>
      <c r="AP45" s="619" t="str">
        <f aca="true" t="shared" si="17" ref="AP45:AP50">IF(AND($D45=0,J45=0),"да",IF(AND($D45&gt;0,J45=0),"уточнить",IF(AND($D45&gt;0,J45&gt;0,$D45&gt;=J45),"верно","не верно")))</f>
        <v>да</v>
      </c>
      <c r="AQ45" s="619" t="str">
        <f aca="true" t="shared" si="18" ref="AQ45:AQ50">IF(AND($D45=0,K45=0),"да",IF(AND($D45&gt;0,K45=0),"уточнить",IF(AND($D45&gt;0,K45&gt;0,$D45&gt;=K45),"верно","не верно")))</f>
        <v>да</v>
      </c>
      <c r="AR45" s="619" t="str">
        <f aca="true" t="shared" si="19" ref="AR45:AR50">IF(AND($D45=0,L45=0),"да",IF(AND($D45&gt;0,L45=0),"уточнить",IF(AND($D45&gt;0,L45&gt;0,$D45&gt;=L45),"верно","не верно")))</f>
        <v>да</v>
      </c>
      <c r="AS45" s="619" t="str">
        <f aca="true" t="shared" si="20" ref="AS45:AS50">IF(AND($D45=0,M45=0),"да",IF(AND($D45&gt;0,M45=0),"уточнить",IF(AND($D45&gt;0,M45&gt;0,$D45&gt;=M45),"верно","не верно")))</f>
        <v>да</v>
      </c>
      <c r="AT45" s="619" t="str">
        <f aca="true" t="shared" si="21" ref="AT45:AT50">IF(AND($D45=0,N45=0),"да",IF(AND($D45&gt;0,N45=0),"уточнить",IF(AND($D45&gt;0,N45&gt;0,$D45&gt;=N45),"верно","не верно")))</f>
        <v>да</v>
      </c>
      <c r="AU45" s="619" t="str">
        <f aca="true" t="shared" si="22" ref="AU45:AU50">IF(AND($D45=0,O45=0),"да",IF(AND($D45&gt;0,O45=0),"уточнить",IF(AND($D45&gt;0,O45&gt;0,$D45&gt;=O45),"верно","не верно")))</f>
        <v>да</v>
      </c>
      <c r="AV45" s="619" t="str">
        <f aca="true" t="shared" si="23" ref="AV45:AW50">IF(AND($D45=0,P45=0),"да",IF(AND($D45&gt;0,P45=0),"уточнить",IF(AND($D45&gt;0,P45&gt;0,$D45&gt;=P45),"верно","не верно")))</f>
        <v>да</v>
      </c>
      <c r="AW45" s="611"/>
    </row>
    <row r="46" spans="2:49" ht="21.75" customHeight="1" thickBot="1">
      <c r="B46" s="131">
        <v>5</v>
      </c>
      <c r="C46" s="132" t="s">
        <v>21</v>
      </c>
      <c r="D46" s="133">
        <f t="shared" si="0"/>
        <v>0</v>
      </c>
      <c r="E46" s="399"/>
      <c r="F46" s="400"/>
      <c r="G46" s="400"/>
      <c r="H46" s="400"/>
      <c r="I46" s="90"/>
      <c r="J46" s="403"/>
      <c r="K46" s="400"/>
      <c r="L46" s="400"/>
      <c r="M46" s="400"/>
      <c r="N46" s="400"/>
      <c r="O46" s="400"/>
      <c r="P46" s="400"/>
      <c r="Q46" s="552"/>
      <c r="R46" s="416"/>
      <c r="S46" s="417"/>
      <c r="T46" s="417"/>
      <c r="U46" s="417"/>
      <c r="V46" s="417"/>
      <c r="W46" s="417"/>
      <c r="X46" s="417"/>
      <c r="Y46" s="411"/>
      <c r="Z46" s="426"/>
      <c r="AA46" s="400"/>
      <c r="AB46" s="427"/>
      <c r="AC46" s="400"/>
      <c r="AD46" s="428"/>
      <c r="AE46" s="403"/>
      <c r="AF46" s="427"/>
      <c r="AG46" s="400"/>
      <c r="AH46" s="427"/>
      <c r="AI46" s="400"/>
      <c r="AJ46" s="427"/>
      <c r="AK46" s="411"/>
      <c r="AL46" s="436"/>
      <c r="AM46" s="399"/>
      <c r="AN46" s="89"/>
      <c r="AO46" s="90"/>
      <c r="AP46" s="619" t="str">
        <f t="shared" si="17"/>
        <v>да</v>
      </c>
      <c r="AQ46" s="619" t="str">
        <f t="shared" si="18"/>
        <v>да</v>
      </c>
      <c r="AR46" s="619" t="str">
        <f t="shared" si="19"/>
        <v>да</v>
      </c>
      <c r="AS46" s="619" t="str">
        <f t="shared" si="20"/>
        <v>да</v>
      </c>
      <c r="AT46" s="619" t="str">
        <f t="shared" si="21"/>
        <v>да</v>
      </c>
      <c r="AU46" s="619" t="str">
        <f t="shared" si="22"/>
        <v>да</v>
      </c>
      <c r="AV46" s="619" t="str">
        <f t="shared" si="23"/>
        <v>да</v>
      </c>
      <c r="AW46" s="619" t="str">
        <f t="shared" si="23"/>
        <v>да</v>
      </c>
    </row>
    <row r="47" spans="2:49" ht="15" customHeight="1" thickBot="1">
      <c r="B47" s="15">
        <v>6</v>
      </c>
      <c r="C47" s="44" t="s">
        <v>22</v>
      </c>
      <c r="D47" s="78">
        <f t="shared" si="0"/>
        <v>0</v>
      </c>
      <c r="E47" s="397"/>
      <c r="F47" s="398"/>
      <c r="G47" s="398"/>
      <c r="H47" s="82"/>
      <c r="I47" s="80"/>
      <c r="J47" s="402"/>
      <c r="K47" s="402"/>
      <c r="L47" s="402"/>
      <c r="M47" s="402"/>
      <c r="N47" s="402"/>
      <c r="O47" s="402"/>
      <c r="P47" s="402"/>
      <c r="Q47" s="391"/>
      <c r="R47" s="414"/>
      <c r="S47" s="414"/>
      <c r="T47" s="414"/>
      <c r="U47" s="414"/>
      <c r="V47" s="414"/>
      <c r="W47" s="414"/>
      <c r="X47" s="414">
        <v>3</v>
      </c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24"/>
      <c r="AO47" s="80"/>
      <c r="AP47" s="619" t="str">
        <f t="shared" si="17"/>
        <v>да</v>
      </c>
      <c r="AQ47" s="619" t="str">
        <f t="shared" si="18"/>
        <v>да</v>
      </c>
      <c r="AR47" s="619" t="str">
        <f t="shared" si="19"/>
        <v>да</v>
      </c>
      <c r="AS47" s="619" t="str">
        <f t="shared" si="20"/>
        <v>да</v>
      </c>
      <c r="AT47" s="619" t="str">
        <f t="shared" si="21"/>
        <v>да</v>
      </c>
      <c r="AU47" s="619" t="str">
        <f t="shared" si="22"/>
        <v>да</v>
      </c>
      <c r="AV47" s="619" t="str">
        <f t="shared" si="23"/>
        <v>да</v>
      </c>
      <c r="AW47" s="611"/>
    </row>
    <row r="48" spans="2:49" ht="13.5" thickBot="1">
      <c r="B48" s="15">
        <v>7</v>
      </c>
      <c r="C48" s="44" t="s">
        <v>44</v>
      </c>
      <c r="D48" s="78">
        <f t="shared" si="0"/>
        <v>0</v>
      </c>
      <c r="E48" s="397"/>
      <c r="F48" s="398"/>
      <c r="G48" s="398"/>
      <c r="H48" s="82"/>
      <c r="I48" s="80"/>
      <c r="J48" s="403"/>
      <c r="K48" s="400"/>
      <c r="L48" s="400"/>
      <c r="M48" s="400"/>
      <c r="N48" s="400"/>
      <c r="O48" s="400"/>
      <c r="P48" s="400"/>
      <c r="Q48" s="394"/>
      <c r="R48" s="414"/>
      <c r="S48" s="415"/>
      <c r="T48" s="415"/>
      <c r="U48" s="415"/>
      <c r="V48" s="415"/>
      <c r="W48" s="415"/>
      <c r="X48" s="415"/>
      <c r="Y48" s="388"/>
      <c r="Z48" s="423"/>
      <c r="AA48" s="398"/>
      <c r="AB48" s="424"/>
      <c r="AC48" s="398"/>
      <c r="AD48" s="425"/>
      <c r="AE48" s="402"/>
      <c r="AF48" s="424"/>
      <c r="AG48" s="398"/>
      <c r="AH48" s="424"/>
      <c r="AI48" s="398"/>
      <c r="AJ48" s="424"/>
      <c r="AK48" s="388"/>
      <c r="AL48" s="437"/>
      <c r="AM48" s="397"/>
      <c r="AN48" s="424"/>
      <c r="AO48" s="80"/>
      <c r="AP48" s="619" t="str">
        <f t="shared" si="17"/>
        <v>да</v>
      </c>
      <c r="AQ48" s="619" t="str">
        <f t="shared" si="18"/>
        <v>да</v>
      </c>
      <c r="AR48" s="619" t="str">
        <f t="shared" si="19"/>
        <v>да</v>
      </c>
      <c r="AS48" s="619" t="str">
        <f t="shared" si="20"/>
        <v>да</v>
      </c>
      <c r="AT48" s="619" t="str">
        <f t="shared" si="21"/>
        <v>да</v>
      </c>
      <c r="AU48" s="619" t="str">
        <f t="shared" si="22"/>
        <v>да</v>
      </c>
      <c r="AV48" s="619" t="str">
        <f t="shared" si="23"/>
        <v>да</v>
      </c>
      <c r="AW48" s="611"/>
    </row>
    <row r="49" spans="2:49" ht="13.5" thickBot="1">
      <c r="B49" s="129">
        <v>8</v>
      </c>
      <c r="C49" s="130" t="s">
        <v>23</v>
      </c>
      <c r="D49" s="78">
        <f t="shared" si="0"/>
        <v>0</v>
      </c>
      <c r="E49" s="81"/>
      <c r="F49" s="82"/>
      <c r="G49" s="398"/>
      <c r="H49" s="82"/>
      <c r="I49" s="388"/>
      <c r="J49" s="402"/>
      <c r="K49" s="398"/>
      <c r="L49" s="398"/>
      <c r="M49" s="398"/>
      <c r="N49" s="398"/>
      <c r="O49" s="398"/>
      <c r="P49" s="398"/>
      <c r="Q49" s="234"/>
      <c r="R49" s="414"/>
      <c r="S49" s="415"/>
      <c r="T49" s="415"/>
      <c r="U49" s="415"/>
      <c r="V49" s="415"/>
      <c r="W49" s="415"/>
      <c r="X49" s="415"/>
      <c r="Y49" s="388"/>
      <c r="Z49" s="423"/>
      <c r="AA49" s="398"/>
      <c r="AB49" s="424"/>
      <c r="AC49" s="398"/>
      <c r="AD49" s="425"/>
      <c r="AE49" s="402"/>
      <c r="AF49" s="424"/>
      <c r="AG49" s="398"/>
      <c r="AH49" s="424"/>
      <c r="AI49" s="398"/>
      <c r="AJ49" s="424"/>
      <c r="AK49" s="388"/>
      <c r="AL49" s="433"/>
      <c r="AM49" s="397"/>
      <c r="AN49" s="424"/>
      <c r="AO49" s="425"/>
      <c r="AP49" s="619" t="str">
        <f t="shared" si="17"/>
        <v>да</v>
      </c>
      <c r="AQ49" s="619" t="str">
        <f t="shared" si="18"/>
        <v>да</v>
      </c>
      <c r="AR49" s="619" t="str">
        <f t="shared" si="19"/>
        <v>да</v>
      </c>
      <c r="AS49" s="619" t="str">
        <f t="shared" si="20"/>
        <v>да</v>
      </c>
      <c r="AT49" s="619" t="str">
        <f t="shared" si="21"/>
        <v>да</v>
      </c>
      <c r="AU49" s="619" t="str">
        <f t="shared" si="22"/>
        <v>да</v>
      </c>
      <c r="AV49" s="619" t="str">
        <f t="shared" si="23"/>
        <v>да</v>
      </c>
      <c r="AW49" s="611"/>
    </row>
    <row r="50" spans="2:49" ht="13.5" thickBot="1">
      <c r="B50" s="123">
        <v>9</v>
      </c>
      <c r="C50" s="124" t="s">
        <v>85</v>
      </c>
      <c r="D50" s="78">
        <f t="shared" si="0"/>
        <v>0</v>
      </c>
      <c r="E50" s="397"/>
      <c r="F50" s="398"/>
      <c r="G50" s="398"/>
      <c r="H50" s="82"/>
      <c r="I50" s="80"/>
      <c r="J50" s="402"/>
      <c r="K50" s="398"/>
      <c r="L50" s="82"/>
      <c r="M50" s="82"/>
      <c r="N50" s="398"/>
      <c r="O50" s="398"/>
      <c r="P50" s="398"/>
      <c r="Q50" s="391"/>
      <c r="R50" s="414"/>
      <c r="S50" s="415"/>
      <c r="T50" s="415"/>
      <c r="U50" s="415"/>
      <c r="V50" s="415"/>
      <c r="W50" s="415"/>
      <c r="X50" s="415"/>
      <c r="Y50" s="388"/>
      <c r="Z50" s="423"/>
      <c r="AA50" s="398"/>
      <c r="AB50" s="424"/>
      <c r="AC50" s="398"/>
      <c r="AD50" s="425"/>
      <c r="AE50" s="402"/>
      <c r="AF50" s="424"/>
      <c r="AG50" s="398"/>
      <c r="AH50" s="424"/>
      <c r="AI50" s="398"/>
      <c r="AJ50" s="424"/>
      <c r="AK50" s="388"/>
      <c r="AL50" s="438"/>
      <c r="AM50" s="397"/>
      <c r="AN50" s="82"/>
      <c r="AO50" s="80"/>
      <c r="AP50" s="619" t="str">
        <f t="shared" si="17"/>
        <v>да</v>
      </c>
      <c r="AQ50" s="619" t="str">
        <f t="shared" si="18"/>
        <v>да</v>
      </c>
      <c r="AR50" s="619" t="str">
        <f t="shared" si="19"/>
        <v>да</v>
      </c>
      <c r="AS50" s="619" t="str">
        <f t="shared" si="20"/>
        <v>да</v>
      </c>
      <c r="AT50" s="619" t="str">
        <f t="shared" si="21"/>
        <v>да</v>
      </c>
      <c r="AU50" s="619" t="str">
        <f t="shared" si="22"/>
        <v>да</v>
      </c>
      <c r="AV50" s="619" t="str">
        <f t="shared" si="23"/>
        <v>да</v>
      </c>
      <c r="AW50" s="611"/>
    </row>
    <row r="51" spans="2:43" s="21" customFormat="1" ht="24.75" customHeight="1" hidden="1">
      <c r="B51" s="657">
        <v>10</v>
      </c>
      <c r="C51" s="654" t="s">
        <v>102</v>
      </c>
      <c r="D51" s="662" t="s">
        <v>150</v>
      </c>
      <c r="E51" s="663"/>
      <c r="F51" s="663"/>
      <c r="G51" s="663"/>
      <c r="H51" s="663"/>
      <c r="I51" s="663"/>
      <c r="J51" s="392"/>
      <c r="K51" s="393"/>
      <c r="L51" s="393"/>
      <c r="M51" s="393"/>
      <c r="N51" s="393"/>
      <c r="O51" s="393"/>
      <c r="P51" s="393"/>
      <c r="Q51" s="362"/>
      <c r="R51" s="158"/>
      <c r="S51" s="158"/>
      <c r="T51" s="158"/>
      <c r="U51" s="158"/>
      <c r="V51" s="158"/>
      <c r="W51" s="158"/>
      <c r="X51" s="158"/>
      <c r="Y51" s="159"/>
      <c r="Z51" s="157"/>
      <c r="AA51" s="160"/>
      <c r="AB51" s="160"/>
      <c r="AC51" s="160"/>
      <c r="AD51" s="161"/>
      <c r="AE51" s="158"/>
      <c r="AF51" s="160"/>
      <c r="AG51" s="160"/>
      <c r="AH51" s="160"/>
      <c r="AI51" s="160"/>
      <c r="AJ51" s="160"/>
      <c r="AK51" s="310"/>
      <c r="AL51" s="151"/>
      <c r="AM51" s="54"/>
      <c r="AN51" s="55"/>
      <c r="AO51" s="56"/>
      <c r="AP51" s="26"/>
      <c r="AQ51" s="26"/>
    </row>
    <row r="52" spans="2:43" s="21" customFormat="1" ht="24.75" customHeight="1" hidden="1">
      <c r="B52" s="658"/>
      <c r="C52" s="655"/>
      <c r="D52" s="302"/>
      <c r="E52" s="365" t="s">
        <v>153</v>
      </c>
      <c r="F52" s="365"/>
      <c r="G52" s="302"/>
      <c r="H52" s="302"/>
      <c r="I52" s="302"/>
      <c r="J52" s="363"/>
      <c r="K52" s="361"/>
      <c r="L52" s="361"/>
      <c r="M52" s="361"/>
      <c r="N52" s="361"/>
      <c r="O52" s="361"/>
      <c r="P52" s="361"/>
      <c r="Q52" s="364"/>
      <c r="R52" s="162"/>
      <c r="S52" s="163"/>
      <c r="T52" s="163"/>
      <c r="U52" s="163"/>
      <c r="V52" s="163"/>
      <c r="W52" s="163"/>
      <c r="X52" s="163"/>
      <c r="Y52" s="164"/>
      <c r="Z52" s="165"/>
      <c r="AA52" s="163"/>
      <c r="AB52" s="163"/>
      <c r="AC52" s="163"/>
      <c r="AD52" s="164"/>
      <c r="AE52" s="162"/>
      <c r="AF52" s="163"/>
      <c r="AG52" s="163"/>
      <c r="AH52" s="163"/>
      <c r="AI52" s="163"/>
      <c r="AJ52" s="163"/>
      <c r="AK52" s="309"/>
      <c r="AL52" s="312"/>
      <c r="AM52" s="313"/>
      <c r="AN52" s="307"/>
      <c r="AO52" s="314"/>
      <c r="AP52" s="26"/>
      <c r="AQ52" s="26"/>
    </row>
    <row r="53" spans="2:43" s="21" customFormat="1" ht="24.75" customHeight="1" hidden="1">
      <c r="B53" s="658"/>
      <c r="C53" s="655"/>
      <c r="D53" s="633" t="s">
        <v>151</v>
      </c>
      <c r="E53" s="634"/>
      <c r="F53" s="634"/>
      <c r="G53" s="634"/>
      <c r="H53" s="634"/>
      <c r="I53" s="634"/>
      <c r="J53" s="363"/>
      <c r="K53" s="361"/>
      <c r="L53" s="361"/>
      <c r="M53" s="361"/>
      <c r="N53" s="361"/>
      <c r="O53" s="361"/>
      <c r="P53" s="361"/>
      <c r="Q53" s="364"/>
      <c r="R53" s="162"/>
      <c r="S53" s="163"/>
      <c r="T53" s="163"/>
      <c r="U53" s="163"/>
      <c r="V53" s="163"/>
      <c r="W53" s="163"/>
      <c r="X53" s="163"/>
      <c r="Y53" s="164"/>
      <c r="Z53" s="306"/>
      <c r="AA53" s="304"/>
      <c r="AB53" s="304"/>
      <c r="AC53" s="304"/>
      <c r="AD53" s="305"/>
      <c r="AE53" s="303"/>
      <c r="AF53" s="304"/>
      <c r="AG53" s="304"/>
      <c r="AH53" s="304"/>
      <c r="AI53" s="304"/>
      <c r="AJ53" s="304"/>
      <c r="AK53" s="308"/>
      <c r="AL53" s="312"/>
      <c r="AM53" s="313"/>
      <c r="AN53" s="307"/>
      <c r="AO53" s="314"/>
      <c r="AP53" s="26"/>
      <c r="AQ53" s="26"/>
    </row>
    <row r="54" spans="2:43" s="21" customFormat="1" ht="24.75" customHeight="1" hidden="1">
      <c r="B54" s="658"/>
      <c r="C54" s="655"/>
      <c r="D54" s="668" t="s">
        <v>107</v>
      </c>
      <c r="E54" s="669"/>
      <c r="F54" s="669"/>
      <c r="G54" s="669"/>
      <c r="H54" s="669"/>
      <c r="I54" s="670"/>
      <c r="J54" s="306"/>
      <c r="K54" s="304"/>
      <c r="L54" s="304"/>
      <c r="M54" s="304"/>
      <c r="N54" s="304"/>
      <c r="O54" s="304"/>
      <c r="P54" s="304"/>
      <c r="Q54" s="305"/>
      <c r="R54" s="162"/>
      <c r="S54" s="163"/>
      <c r="T54" s="163"/>
      <c r="U54" s="163"/>
      <c r="V54" s="163"/>
      <c r="W54" s="163"/>
      <c r="X54" s="163"/>
      <c r="Y54" s="164"/>
      <c r="Z54" s="165"/>
      <c r="AA54" s="163"/>
      <c r="AB54" s="163"/>
      <c r="AC54" s="163"/>
      <c r="AD54" s="164"/>
      <c r="AE54" s="162"/>
      <c r="AF54" s="163"/>
      <c r="AG54" s="163"/>
      <c r="AH54" s="163"/>
      <c r="AI54" s="163"/>
      <c r="AJ54" s="163"/>
      <c r="AK54" s="309"/>
      <c r="AL54" s="312"/>
      <c r="AM54" s="313"/>
      <c r="AN54" s="307"/>
      <c r="AO54" s="314"/>
      <c r="AP54" s="26"/>
      <c r="AQ54" s="26"/>
    </row>
    <row r="55" spans="2:43" s="21" customFormat="1" ht="24.75" customHeight="1" hidden="1" thickBot="1">
      <c r="B55" s="656"/>
      <c r="C55" s="656"/>
      <c r="D55" s="668" t="s">
        <v>99</v>
      </c>
      <c r="E55" s="669"/>
      <c r="F55" s="669"/>
      <c r="G55" s="669"/>
      <c r="H55" s="669"/>
      <c r="I55" s="670"/>
      <c r="J55" s="166"/>
      <c r="K55" s="167"/>
      <c r="L55" s="167"/>
      <c r="M55" s="167"/>
      <c r="N55" s="167"/>
      <c r="O55" s="167"/>
      <c r="P55" s="167"/>
      <c r="Q55" s="168"/>
      <c r="R55" s="167"/>
      <c r="S55" s="167"/>
      <c r="T55" s="167"/>
      <c r="U55" s="167"/>
      <c r="V55" s="167"/>
      <c r="W55" s="167"/>
      <c r="X55" s="167"/>
      <c r="Y55" s="168"/>
      <c r="Z55" s="166"/>
      <c r="AA55" s="169"/>
      <c r="AB55" s="169"/>
      <c r="AC55" s="169"/>
      <c r="AD55" s="170"/>
      <c r="AE55" s="167"/>
      <c r="AF55" s="169"/>
      <c r="AG55" s="169"/>
      <c r="AH55" s="169"/>
      <c r="AI55" s="169"/>
      <c r="AJ55" s="169"/>
      <c r="AK55" s="311"/>
      <c r="AL55" s="152"/>
      <c r="AM55" s="57"/>
      <c r="AN55" s="58"/>
      <c r="AO55" s="59"/>
      <c r="AP55" s="26"/>
      <c r="AQ55" s="26"/>
    </row>
    <row r="56" spans="4:39" ht="13.5" customHeight="1">
      <c r="D56" s="16" t="s">
        <v>52</v>
      </c>
      <c r="E56" s="585" t="str">
        <f>IF(AND(SUM(E23:E39)=0,E22=0),"да",IF(AND(E22&lt;SUM(E23:E39),E22&gt;=MAX(E23:E39)),"Да",IF(AND(COUNTIF(E23:E39,"&gt;0")=1,SUM(E23:E39)=E22),"верно","уточнить")))</f>
        <v>Да</v>
      </c>
      <c r="F56" s="585" t="str">
        <f aca="true" t="shared" si="24" ref="F56:AK56">IF(AND(SUM(F23:F39)=0,F22=0),"да",IF(AND(F22&lt;SUM(F23:F39),F22&gt;=MAX(F23:F39)),"Да",IF(AND(COUNTIF(F23:F39,"&gt;0")=1,SUM(F23:F39)=F22),"верно","уточнить")))</f>
        <v>Да</v>
      </c>
      <c r="G56" s="585" t="str">
        <f t="shared" si="24"/>
        <v>Да</v>
      </c>
      <c r="H56" s="585" t="str">
        <f t="shared" si="24"/>
        <v>верно</v>
      </c>
      <c r="I56" s="585" t="str">
        <f t="shared" si="24"/>
        <v>Да</v>
      </c>
      <c r="J56" s="585" t="str">
        <f t="shared" si="24"/>
        <v>уточнить</v>
      </c>
      <c r="K56" s="585" t="str">
        <f t="shared" si="24"/>
        <v>уточнить</v>
      </c>
      <c r="L56" s="585" t="str">
        <f t="shared" si="24"/>
        <v>уточнить</v>
      </c>
      <c r="M56" s="585" t="str">
        <f t="shared" si="24"/>
        <v>верно</v>
      </c>
      <c r="N56" s="585" t="str">
        <f t="shared" si="24"/>
        <v>уточнить</v>
      </c>
      <c r="O56" s="585" t="str">
        <f t="shared" si="24"/>
        <v>уточнить</v>
      </c>
      <c r="P56" s="585" t="str">
        <f t="shared" si="24"/>
        <v>уточнить</v>
      </c>
      <c r="Q56" s="585" t="str">
        <f t="shared" si="24"/>
        <v>Да</v>
      </c>
      <c r="R56" s="585" t="str">
        <f t="shared" si="24"/>
        <v>верно</v>
      </c>
      <c r="S56" s="585" t="str">
        <f t="shared" si="24"/>
        <v>да</v>
      </c>
      <c r="T56" s="585" t="str">
        <f t="shared" si="24"/>
        <v>да</v>
      </c>
      <c r="U56" s="585" t="str">
        <f t="shared" si="24"/>
        <v>да</v>
      </c>
      <c r="V56" s="585" t="str">
        <f t="shared" si="24"/>
        <v>да</v>
      </c>
      <c r="W56" s="585" t="str">
        <f t="shared" si="24"/>
        <v>да</v>
      </c>
      <c r="X56" s="585" t="str">
        <f t="shared" si="24"/>
        <v>да</v>
      </c>
      <c r="Y56" s="585" t="str">
        <f t="shared" si="24"/>
        <v>да</v>
      </c>
      <c r="Z56" s="585" t="str">
        <f t="shared" si="24"/>
        <v>верно</v>
      </c>
      <c r="AA56" s="585" t="str">
        <f t="shared" si="24"/>
        <v>да</v>
      </c>
      <c r="AB56" s="585" t="str">
        <f t="shared" si="24"/>
        <v>да</v>
      </c>
      <c r="AC56" s="585" t="str">
        <f t="shared" si="24"/>
        <v>да</v>
      </c>
      <c r="AD56" s="585" t="str">
        <f t="shared" si="24"/>
        <v>верно</v>
      </c>
      <c r="AE56" s="585" t="str">
        <f t="shared" si="24"/>
        <v>уточнить</v>
      </c>
      <c r="AF56" s="585" t="str">
        <f t="shared" si="24"/>
        <v>да</v>
      </c>
      <c r="AG56" s="585" t="str">
        <f t="shared" si="24"/>
        <v>да</v>
      </c>
      <c r="AH56" s="585" t="str">
        <f t="shared" si="24"/>
        <v>да</v>
      </c>
      <c r="AI56" s="585" t="str">
        <f t="shared" si="24"/>
        <v>да</v>
      </c>
      <c r="AJ56" s="585" t="str">
        <f t="shared" si="24"/>
        <v>да</v>
      </c>
      <c r="AK56" s="585" t="str">
        <f t="shared" si="24"/>
        <v>да</v>
      </c>
      <c r="AL56" s="585" t="str">
        <f>IF(AND(D22=0,AL22=0),"да",IF(AND(AND(D23&gt;AL23,D23&gt;0,AL23&gt;0),AND(D30&gt;AL30,D30&gt;0,AL30&gt;0),AND(SUM(AL23+AL30)&gt;=AL22)),"верно",IF(AL22&gt;=MAX(AL23:AL30),"ДА","не верно")))</f>
        <v>ДА</v>
      </c>
      <c r="AM56" s="585" t="str">
        <f>IF(AND(SUM(AM23:AM39)=0,AM22=0),"0",IF(AND(AM22&lt;=SUM(AM23:AM39),AM22&gt;=MAX(AM23:AM39)),"уточнить",IF(AND(COUNTIF(AM23:AM39,"&gt;0")=1,SUM(AM23:AM39)=AM22),"верно","не верно")))</f>
        <v>уточнить</v>
      </c>
    </row>
    <row r="57" spans="4:39" ht="13.5" customHeight="1">
      <c r="D57" s="22" t="s">
        <v>49</v>
      </c>
      <c r="E57" s="585">
        <f>SUM(E23:E39)-E22</f>
        <v>198</v>
      </c>
      <c r="F57" s="585">
        <f>SUM(F23:F39)-F22</f>
        <v>77</v>
      </c>
      <c r="G57" s="585">
        <f>SUM(G23:G39)-G22</f>
        <v>10</v>
      </c>
      <c r="H57" s="585">
        <f>SUM(H23:H39)-H22</f>
        <v>0</v>
      </c>
      <c r="I57" s="585">
        <f>SUM(I23:I39)-I22</f>
        <v>1570</v>
      </c>
      <c r="J57" s="585">
        <f aca="true" t="shared" si="25" ref="J57:AK57">SUM(J23:J39)-J22</f>
        <v>0</v>
      </c>
      <c r="K57" s="585">
        <f t="shared" si="25"/>
        <v>0</v>
      </c>
      <c r="L57" s="585">
        <f t="shared" si="25"/>
        <v>0</v>
      </c>
      <c r="M57" s="585">
        <f t="shared" si="25"/>
        <v>0</v>
      </c>
      <c r="N57" s="585">
        <f t="shared" si="25"/>
        <v>0</v>
      </c>
      <c r="O57" s="585">
        <f t="shared" si="25"/>
        <v>0</v>
      </c>
      <c r="P57" s="585">
        <f t="shared" si="25"/>
        <v>0</v>
      </c>
      <c r="Q57" s="585">
        <f t="shared" si="25"/>
        <v>1212</v>
      </c>
      <c r="R57" s="585">
        <f t="shared" si="25"/>
        <v>0</v>
      </c>
      <c r="S57" s="585">
        <f t="shared" si="25"/>
        <v>0</v>
      </c>
      <c r="T57" s="585">
        <f t="shared" si="25"/>
        <v>0</v>
      </c>
      <c r="U57" s="585">
        <f t="shared" si="25"/>
        <v>0</v>
      </c>
      <c r="V57" s="585">
        <f t="shared" si="25"/>
        <v>0</v>
      </c>
      <c r="W57" s="585">
        <f t="shared" si="25"/>
        <v>0</v>
      </c>
      <c r="X57" s="585">
        <f t="shared" si="25"/>
        <v>0</v>
      </c>
      <c r="Y57" s="585">
        <f t="shared" si="25"/>
        <v>0</v>
      </c>
      <c r="Z57" s="585">
        <f t="shared" si="25"/>
        <v>0</v>
      </c>
      <c r="AA57" s="585">
        <f t="shared" si="25"/>
        <v>0</v>
      </c>
      <c r="AB57" s="585">
        <f t="shared" si="25"/>
        <v>0</v>
      </c>
      <c r="AC57" s="585">
        <f t="shared" si="25"/>
        <v>0</v>
      </c>
      <c r="AD57" s="585">
        <f t="shared" si="25"/>
        <v>0</v>
      </c>
      <c r="AE57" s="585">
        <f t="shared" si="25"/>
        <v>0</v>
      </c>
      <c r="AF57" s="585">
        <f t="shared" si="25"/>
        <v>0</v>
      </c>
      <c r="AG57" s="585">
        <f t="shared" si="25"/>
        <v>0</v>
      </c>
      <c r="AH57" s="585">
        <f t="shared" si="25"/>
        <v>0</v>
      </c>
      <c r="AI57" s="585">
        <f t="shared" si="25"/>
        <v>0</v>
      </c>
      <c r="AJ57" s="585">
        <f t="shared" si="25"/>
        <v>0</v>
      </c>
      <c r="AK57" s="585">
        <f t="shared" si="25"/>
        <v>0</v>
      </c>
      <c r="AL57" s="585" t="str">
        <f>IF(AND(SUM(D47:D50)=0,SUM(AL47:AL50)=0),"да",IF(AND(SUM(D47:D48)&gt;0,SUM(AL47:AL48)&gt;0,SUM(D47:D48)&gt;SUM(AL47:AL48)),"верно","не верно"))</f>
        <v>да</v>
      </c>
      <c r="AM57" s="585" t="str">
        <f>IF(AND(SUM(D40:D50)=0,SUM(AM40:AM50)=0),"да",IF(AND(SUM(D40:D50)&gt;SUM(AM40:AM50),SUM(D40:D50)&gt;0,SUM(AM40:AM50)&gt;0),"верно","не верно"))</f>
        <v>да</v>
      </c>
    </row>
    <row r="58" spans="4:39" ht="13.5" customHeight="1">
      <c r="D58" s="16" t="s">
        <v>51</v>
      </c>
      <c r="E58" s="585" t="str">
        <f>IF(SUM(E40:E49)=0,"Да",IF(AND(SUM(E40:E49)&gt;0,E22=0),"верно","не верно"))</f>
        <v>Да</v>
      </c>
      <c r="F58" s="585" t="str">
        <f>IF(SUM(F40:F49)=0,"Да",IF(AND(SUM(F40:F49)&gt;0,F22=0),"верно","не верно"))</f>
        <v>Да</v>
      </c>
      <c r="G58" s="585" t="str">
        <f>IF(SUM(G40:G49)=0,"Да",IF(AND(SUM(G40:G49)&gt;0,G22=0),"верно","не верно"))</f>
        <v>Да</v>
      </c>
      <c r="H58" s="585" t="str">
        <f>IF(SUM(H40:H49)=0,"Да",IF(AND(SUM(H40:H49)&gt;0,H22=0),"верно","не верно"))</f>
        <v>Да</v>
      </c>
      <c r="I58" s="585" t="str">
        <f>IF(SUM(I40:I49)=0,"Да",IF(AND(SUM(I40:I49)&gt;0,I22=0),"верно","не верно"))</f>
        <v>Да</v>
      </c>
      <c r="J58" s="585" t="str">
        <f>IF(AND(SUM($D$40:$D$49)=0,SUM(J40:J49)=0),"Да",IF(SUM($D$40:$D$49)&gt;=SUM(J40:J49),"верно","не верно"))</f>
        <v>Да</v>
      </c>
      <c r="K58" s="585" t="str">
        <f aca="true" t="shared" si="26" ref="K58:AK58">IF(AND(SUM($D$40:$D$49)=0,SUM(K40:K49)=0),"Да",IF(SUM($D$40:$D$49)&gt;=SUM(K40:K49),"верно","не верно"))</f>
        <v>Да</v>
      </c>
      <c r="L58" s="585" t="str">
        <f t="shared" si="26"/>
        <v>Да</v>
      </c>
      <c r="M58" s="585" t="str">
        <f t="shared" si="26"/>
        <v>Да</v>
      </c>
      <c r="N58" s="585" t="str">
        <f t="shared" si="26"/>
        <v>Да</v>
      </c>
      <c r="O58" s="585" t="str">
        <f t="shared" si="26"/>
        <v>Да</v>
      </c>
      <c r="P58" s="585" t="str">
        <f t="shared" si="26"/>
        <v>Да</v>
      </c>
      <c r="Q58" s="585" t="str">
        <f t="shared" si="26"/>
        <v>Да</v>
      </c>
      <c r="R58" s="585" t="str">
        <f t="shared" si="26"/>
        <v>Да</v>
      </c>
      <c r="S58" s="585" t="str">
        <f t="shared" si="26"/>
        <v>Да</v>
      </c>
      <c r="T58" s="585" t="str">
        <f t="shared" si="26"/>
        <v>Да</v>
      </c>
      <c r="U58" s="585" t="str">
        <f t="shared" si="26"/>
        <v>Да</v>
      </c>
      <c r="V58" s="585" t="str">
        <f t="shared" si="26"/>
        <v>Да</v>
      </c>
      <c r="W58" s="585" t="str">
        <f t="shared" si="26"/>
        <v>Да</v>
      </c>
      <c r="X58" s="585" t="str">
        <f t="shared" si="26"/>
        <v>не верно</v>
      </c>
      <c r="Y58" s="585" t="str">
        <f t="shared" si="26"/>
        <v>Да</v>
      </c>
      <c r="Z58" s="585" t="str">
        <f t="shared" si="26"/>
        <v>Да</v>
      </c>
      <c r="AA58" s="585" t="str">
        <f t="shared" si="26"/>
        <v>Да</v>
      </c>
      <c r="AB58" s="585" t="str">
        <f t="shared" si="26"/>
        <v>Да</v>
      </c>
      <c r="AC58" s="585" t="str">
        <f t="shared" si="26"/>
        <v>Да</v>
      </c>
      <c r="AD58" s="585" t="str">
        <f t="shared" si="26"/>
        <v>Да</v>
      </c>
      <c r="AE58" s="585" t="str">
        <f t="shared" si="26"/>
        <v>Да</v>
      </c>
      <c r="AF58" s="585" t="str">
        <f t="shared" si="26"/>
        <v>Да</v>
      </c>
      <c r="AG58" s="585" t="str">
        <f t="shared" si="26"/>
        <v>Да</v>
      </c>
      <c r="AH58" s="585" t="str">
        <f t="shared" si="26"/>
        <v>Да</v>
      </c>
      <c r="AI58" s="585" t="str">
        <f t="shared" si="26"/>
        <v>Да</v>
      </c>
      <c r="AJ58" s="585" t="str">
        <f t="shared" si="26"/>
        <v>Да</v>
      </c>
      <c r="AK58" s="585" t="str">
        <f t="shared" si="26"/>
        <v>Да</v>
      </c>
      <c r="AL58" s="585" t="str">
        <f>IF(AND(SUM($D$40:$D$50)=0,SUM(AL40:AL50)=0),"Да",IF(SUM($D$40:$D$50)&gt;SUM(AL40:AL50),"верно","уточнить"))</f>
        <v>Да</v>
      </c>
      <c r="AM58" s="585" t="str">
        <f>IF(AND(SUM($D$40:$D$50)=0,SUM(AM40:AM50)=0),"Да",IF(SUM($D$40:$D$50)&gt;SUM(AM40:AM50),"верно",IF(SUM($D$40:$D$49)=SUM(AM40:AM49),"уточнить","не верно")))</f>
        <v>Да</v>
      </c>
    </row>
    <row r="59" spans="2:43" s="21" customFormat="1" ht="16.5" customHeight="1">
      <c r="B59" s="28"/>
      <c r="C59" s="29"/>
      <c r="D59" s="30"/>
      <c r="E59" s="30"/>
      <c r="F59" s="628" t="str">
        <f>IF(AND(E22&gt;=F22,E23&gt;=F23,E24&gt;=F24,E25&gt;=F25,E27&gt;=F27,E28&gt;=F28,E30&gt;=F30,E31&gt;=F31,E34&gt;=F34,E45&gt;=F45,E46&gt;=F46,E47&gt;=F47,E48&gt;=F48,E50&gt;=F50),"да","не верно")</f>
        <v>да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6"/>
      <c r="AQ59" s="26"/>
    </row>
    <row r="60" spans="4:37" ht="12.75" customHeight="1">
      <c r="D60" s="1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 t="s">
        <v>184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3:41" ht="15" customHeight="1">
      <c r="C61" s="17"/>
      <c r="D61" s="111" t="s">
        <v>181</v>
      </c>
      <c r="E61" s="703" t="s">
        <v>205</v>
      </c>
      <c r="F61" s="703"/>
      <c r="G61" s="703"/>
      <c r="H61" s="703"/>
      <c r="I61" s="703"/>
      <c r="J61" s="703"/>
      <c r="K61" s="514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3:41" ht="12.75">
      <c r="C62" s="17"/>
      <c r="D62" s="19"/>
      <c r="E62" s="18"/>
      <c r="F62" s="18"/>
      <c r="G62" s="620" t="s">
        <v>183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3:41" ht="15" customHeight="1">
      <c r="C63" s="17"/>
      <c r="D63" s="48" t="s">
        <v>182</v>
      </c>
      <c r="E63" s="621">
        <v>8833</v>
      </c>
      <c r="F63" s="703" t="s">
        <v>206</v>
      </c>
      <c r="G63" s="703"/>
      <c r="H63" s="703"/>
      <c r="I63" s="703"/>
      <c r="J63" s="703"/>
      <c r="K63" s="514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3:41" ht="12.75">
      <c r="C64" s="18"/>
      <c r="D64" s="18"/>
      <c r="E64" s="18"/>
      <c r="F64" s="620" t="s">
        <v>190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3:41" ht="12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3:41" ht="12.75" customHeight="1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3:41" ht="12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9" ht="12.75">
      <c r="B69" s="20"/>
    </row>
    <row r="99" spans="4:19" ht="13.5" hidden="1" thickBot="1">
      <c r="D99" s="35">
        <v>23</v>
      </c>
      <c r="E99" s="7">
        <v>24</v>
      </c>
      <c r="F99" s="35">
        <v>25</v>
      </c>
      <c r="G99" s="7">
        <v>26</v>
      </c>
      <c r="H99" s="35">
        <v>27</v>
      </c>
      <c r="I99" s="7">
        <v>28</v>
      </c>
      <c r="J99" s="35">
        <v>29</v>
      </c>
      <c r="K99" s="7">
        <v>30</v>
      </c>
      <c r="L99" s="35">
        <v>31</v>
      </c>
      <c r="M99" s="7">
        <v>32</v>
      </c>
      <c r="N99" s="35">
        <v>33</v>
      </c>
      <c r="O99" s="7">
        <v>34</v>
      </c>
      <c r="P99" s="35">
        <v>35</v>
      </c>
      <c r="Q99" s="7">
        <v>36</v>
      </c>
      <c r="R99" s="35">
        <v>37</v>
      </c>
      <c r="S99" s="7">
        <v>38</v>
      </c>
    </row>
    <row r="100" spans="4:19" ht="12.75" hidden="1">
      <c r="D100" s="1">
        <f aca="true" t="shared" si="27" ref="D100:D129">Z22</f>
        <v>55</v>
      </c>
      <c r="E100" s="1">
        <f aca="true" t="shared" si="28" ref="E100:S100">AA22</f>
        <v>0</v>
      </c>
      <c r="F100" s="1">
        <f t="shared" si="28"/>
        <v>0</v>
      </c>
      <c r="G100" s="1">
        <f t="shared" si="28"/>
        <v>0</v>
      </c>
      <c r="H100" s="1">
        <f t="shared" si="28"/>
        <v>269</v>
      </c>
      <c r="I100" s="1">
        <f t="shared" si="28"/>
        <v>45</v>
      </c>
      <c r="J100" s="1">
        <f t="shared" si="28"/>
        <v>0</v>
      </c>
      <c r="K100" s="1">
        <f t="shared" si="28"/>
        <v>0</v>
      </c>
      <c r="L100" s="1">
        <f t="shared" si="28"/>
        <v>0</v>
      </c>
      <c r="M100" s="1">
        <f t="shared" si="28"/>
        <v>0</v>
      </c>
      <c r="N100" s="1">
        <f t="shared" si="28"/>
        <v>0</v>
      </c>
      <c r="O100" s="1">
        <f t="shared" si="28"/>
        <v>0</v>
      </c>
      <c r="P100" s="1">
        <f t="shared" si="28"/>
        <v>11</v>
      </c>
      <c r="Q100" s="1">
        <f t="shared" si="28"/>
        <v>529</v>
      </c>
      <c r="R100" s="1">
        <f t="shared" si="28"/>
        <v>0</v>
      </c>
      <c r="S100" s="1">
        <f t="shared" si="28"/>
        <v>0</v>
      </c>
    </row>
    <row r="101" spans="4:19" ht="12.75" hidden="1">
      <c r="D101" s="1">
        <f t="shared" si="27"/>
        <v>0</v>
      </c>
      <c r="E101" s="1">
        <f aca="true" t="shared" si="29" ref="E101:E129">AA23</f>
        <v>0</v>
      </c>
      <c r="F101" s="1">
        <f aca="true" t="shared" si="30" ref="F101:F129">AB23</f>
        <v>0</v>
      </c>
      <c r="G101" s="1">
        <f aca="true" t="shared" si="31" ref="G101:G129">AC23</f>
        <v>0</v>
      </c>
      <c r="H101" s="1">
        <f aca="true" t="shared" si="32" ref="H101:H129">AD23</f>
        <v>0</v>
      </c>
      <c r="I101" s="1">
        <f aca="true" t="shared" si="33" ref="I101:I129">AE23</f>
        <v>30</v>
      </c>
      <c r="J101" s="1">
        <f aca="true" t="shared" si="34" ref="J101:J129">AF23</f>
        <v>0</v>
      </c>
      <c r="K101" s="1">
        <f aca="true" t="shared" si="35" ref="K101:K129">AG23</f>
        <v>0</v>
      </c>
      <c r="L101" s="1">
        <f aca="true" t="shared" si="36" ref="L101:L129">AH23</f>
        <v>0</v>
      </c>
      <c r="M101" s="1">
        <f aca="true" t="shared" si="37" ref="M101:M129">AI23</f>
        <v>0</v>
      </c>
      <c r="N101" s="1">
        <f aca="true" t="shared" si="38" ref="N101:N129">AJ23</f>
        <v>0</v>
      </c>
      <c r="O101" s="1">
        <f aca="true" t="shared" si="39" ref="O101:O129">AK23</f>
        <v>0</v>
      </c>
      <c r="P101" s="1">
        <f aca="true" t="shared" si="40" ref="P101:P129">AL23</f>
        <v>11</v>
      </c>
      <c r="Q101" s="1">
        <f aca="true" t="shared" si="41" ref="Q101:Q129">AM23</f>
        <v>148</v>
      </c>
      <c r="R101" s="1">
        <f aca="true" t="shared" si="42" ref="R101:R129">AN23</f>
        <v>0</v>
      </c>
      <c r="S101" s="1">
        <f aca="true" t="shared" si="43" ref="S101:S129">AO23</f>
        <v>0</v>
      </c>
    </row>
    <row r="102" spans="4:19" ht="12.75" hidden="1">
      <c r="D102" s="1">
        <f t="shared" si="27"/>
        <v>0</v>
      </c>
      <c r="E102" s="1">
        <f t="shared" si="29"/>
        <v>0</v>
      </c>
      <c r="F102" s="1">
        <f t="shared" si="30"/>
        <v>0</v>
      </c>
      <c r="G102" s="1">
        <f t="shared" si="31"/>
        <v>0</v>
      </c>
      <c r="H102" s="1">
        <f t="shared" si="32"/>
        <v>0</v>
      </c>
      <c r="I102" s="1">
        <f t="shared" si="33"/>
        <v>0</v>
      </c>
      <c r="J102" s="1">
        <f t="shared" si="34"/>
        <v>0</v>
      </c>
      <c r="K102" s="1">
        <f t="shared" si="35"/>
        <v>0</v>
      </c>
      <c r="L102" s="1">
        <f t="shared" si="36"/>
        <v>0</v>
      </c>
      <c r="M102" s="1">
        <f t="shared" si="37"/>
        <v>0</v>
      </c>
      <c r="N102" s="1">
        <f t="shared" si="38"/>
        <v>0</v>
      </c>
      <c r="O102" s="1">
        <f t="shared" si="39"/>
        <v>0</v>
      </c>
      <c r="P102" s="1">
        <f t="shared" si="40"/>
        <v>0</v>
      </c>
      <c r="Q102" s="1">
        <f t="shared" si="41"/>
        <v>0</v>
      </c>
      <c r="R102" s="1">
        <f t="shared" si="42"/>
        <v>0</v>
      </c>
      <c r="S102" s="1">
        <f t="shared" si="43"/>
        <v>0</v>
      </c>
    </row>
    <row r="103" spans="4:19" ht="12.75" hidden="1">
      <c r="D103" s="1">
        <f t="shared" si="27"/>
        <v>0</v>
      </c>
      <c r="E103" s="1">
        <f t="shared" si="29"/>
        <v>0</v>
      </c>
      <c r="F103" s="1">
        <f t="shared" si="30"/>
        <v>0</v>
      </c>
      <c r="G103" s="1">
        <f t="shared" si="31"/>
        <v>0</v>
      </c>
      <c r="H103" s="1">
        <f t="shared" si="32"/>
        <v>0</v>
      </c>
      <c r="I103" s="1">
        <f t="shared" si="33"/>
        <v>0</v>
      </c>
      <c r="J103" s="1">
        <f t="shared" si="34"/>
        <v>0</v>
      </c>
      <c r="K103" s="1">
        <f t="shared" si="35"/>
        <v>0</v>
      </c>
      <c r="L103" s="1">
        <f t="shared" si="36"/>
        <v>0</v>
      </c>
      <c r="M103" s="1">
        <f t="shared" si="37"/>
        <v>0</v>
      </c>
      <c r="N103" s="1">
        <f t="shared" si="38"/>
        <v>0</v>
      </c>
      <c r="O103" s="1">
        <f t="shared" si="39"/>
        <v>0</v>
      </c>
      <c r="P103" s="1">
        <f t="shared" si="40"/>
        <v>0</v>
      </c>
      <c r="Q103" s="1">
        <f t="shared" si="41"/>
        <v>0</v>
      </c>
      <c r="R103" s="1">
        <f t="shared" si="42"/>
        <v>0</v>
      </c>
      <c r="S103" s="1">
        <f t="shared" si="43"/>
        <v>0</v>
      </c>
    </row>
    <row r="104" spans="4:19" ht="12.75" hidden="1">
      <c r="D104" s="1">
        <f t="shared" si="27"/>
        <v>0</v>
      </c>
      <c r="E104" s="1">
        <f t="shared" si="29"/>
        <v>0</v>
      </c>
      <c r="F104" s="1">
        <f t="shared" si="30"/>
        <v>0</v>
      </c>
      <c r="G104" s="1">
        <f t="shared" si="31"/>
        <v>0</v>
      </c>
      <c r="H104" s="1">
        <f t="shared" si="32"/>
        <v>0</v>
      </c>
      <c r="I104" s="1">
        <f t="shared" si="33"/>
        <v>0</v>
      </c>
      <c r="J104" s="1">
        <f t="shared" si="34"/>
        <v>0</v>
      </c>
      <c r="K104" s="1">
        <f t="shared" si="35"/>
        <v>0</v>
      </c>
      <c r="L104" s="1">
        <f t="shared" si="36"/>
        <v>0</v>
      </c>
      <c r="M104" s="1">
        <f t="shared" si="37"/>
        <v>0</v>
      </c>
      <c r="N104" s="1">
        <f t="shared" si="38"/>
        <v>0</v>
      </c>
      <c r="O104" s="1">
        <f t="shared" si="39"/>
        <v>0</v>
      </c>
      <c r="P104" s="1">
        <f t="shared" si="40"/>
        <v>0</v>
      </c>
      <c r="Q104" s="1">
        <f t="shared" si="41"/>
        <v>0</v>
      </c>
      <c r="R104" s="1">
        <f t="shared" si="42"/>
        <v>0</v>
      </c>
      <c r="S104" s="1">
        <f t="shared" si="43"/>
        <v>0</v>
      </c>
    </row>
    <row r="105" spans="4:19" ht="12.75" hidden="1">
      <c r="D105" s="1">
        <f t="shared" si="27"/>
        <v>0</v>
      </c>
      <c r="E105" s="1">
        <f t="shared" si="29"/>
        <v>0</v>
      </c>
      <c r="F105" s="1">
        <f t="shared" si="30"/>
        <v>0</v>
      </c>
      <c r="G105" s="1">
        <f t="shared" si="31"/>
        <v>0</v>
      </c>
      <c r="H105" s="1">
        <f t="shared" si="32"/>
        <v>0</v>
      </c>
      <c r="I105" s="1">
        <f t="shared" si="33"/>
        <v>0</v>
      </c>
      <c r="J105" s="1">
        <f t="shared" si="34"/>
        <v>0</v>
      </c>
      <c r="K105" s="1">
        <f t="shared" si="35"/>
        <v>0</v>
      </c>
      <c r="L105" s="1">
        <f t="shared" si="36"/>
        <v>0</v>
      </c>
      <c r="M105" s="1">
        <f t="shared" si="37"/>
        <v>0</v>
      </c>
      <c r="N105" s="1">
        <f t="shared" si="38"/>
        <v>0</v>
      </c>
      <c r="O105" s="1">
        <f t="shared" si="39"/>
        <v>0</v>
      </c>
      <c r="P105" s="1">
        <f t="shared" si="40"/>
        <v>0</v>
      </c>
      <c r="Q105" s="1">
        <f t="shared" si="41"/>
        <v>0</v>
      </c>
      <c r="R105" s="1">
        <f t="shared" si="42"/>
        <v>0</v>
      </c>
      <c r="S105" s="1">
        <f t="shared" si="43"/>
        <v>0</v>
      </c>
    </row>
    <row r="106" spans="4:19" ht="12.75" hidden="1">
      <c r="D106" s="1">
        <f t="shared" si="27"/>
        <v>0</v>
      </c>
      <c r="E106" s="1">
        <f t="shared" si="29"/>
        <v>0</v>
      </c>
      <c r="F106" s="1">
        <f t="shared" si="30"/>
        <v>0</v>
      </c>
      <c r="G106" s="1">
        <f t="shared" si="31"/>
        <v>0</v>
      </c>
      <c r="H106" s="1">
        <f t="shared" si="32"/>
        <v>0</v>
      </c>
      <c r="I106" s="1">
        <f t="shared" si="33"/>
        <v>0</v>
      </c>
      <c r="J106" s="1">
        <f t="shared" si="34"/>
        <v>0</v>
      </c>
      <c r="K106" s="1">
        <f t="shared" si="35"/>
        <v>0</v>
      </c>
      <c r="L106" s="1">
        <f t="shared" si="36"/>
        <v>0</v>
      </c>
      <c r="M106" s="1">
        <f t="shared" si="37"/>
        <v>0</v>
      </c>
      <c r="N106" s="1">
        <f t="shared" si="38"/>
        <v>0</v>
      </c>
      <c r="O106" s="1">
        <f t="shared" si="39"/>
        <v>0</v>
      </c>
      <c r="P106" s="1">
        <f t="shared" si="40"/>
        <v>0</v>
      </c>
      <c r="Q106" s="1">
        <f t="shared" si="41"/>
        <v>0</v>
      </c>
      <c r="R106" s="1">
        <f t="shared" si="42"/>
        <v>0</v>
      </c>
      <c r="S106" s="1">
        <f t="shared" si="43"/>
        <v>0</v>
      </c>
    </row>
    <row r="107" spans="4:19" ht="12.75" hidden="1">
      <c r="D107" s="1">
        <f t="shared" si="27"/>
        <v>0</v>
      </c>
      <c r="E107" s="1">
        <f t="shared" si="29"/>
        <v>0</v>
      </c>
      <c r="F107" s="1">
        <f t="shared" si="30"/>
        <v>0</v>
      </c>
      <c r="G107" s="1">
        <f t="shared" si="31"/>
        <v>0</v>
      </c>
      <c r="H107" s="1">
        <f t="shared" si="32"/>
        <v>0</v>
      </c>
      <c r="I107" s="1">
        <f t="shared" si="33"/>
        <v>0</v>
      </c>
      <c r="J107" s="1">
        <f t="shared" si="34"/>
        <v>0</v>
      </c>
      <c r="K107" s="1">
        <f t="shared" si="35"/>
        <v>0</v>
      </c>
      <c r="L107" s="1">
        <f t="shared" si="36"/>
        <v>0</v>
      </c>
      <c r="M107" s="1">
        <f t="shared" si="37"/>
        <v>0</v>
      </c>
      <c r="N107" s="1">
        <f t="shared" si="38"/>
        <v>0</v>
      </c>
      <c r="O107" s="1">
        <f t="shared" si="39"/>
        <v>0</v>
      </c>
      <c r="P107" s="1">
        <f t="shared" si="40"/>
        <v>0</v>
      </c>
      <c r="Q107" s="1">
        <f t="shared" si="41"/>
        <v>0</v>
      </c>
      <c r="R107" s="1">
        <f t="shared" si="42"/>
        <v>0</v>
      </c>
      <c r="S107" s="1">
        <f t="shared" si="43"/>
        <v>0</v>
      </c>
    </row>
    <row r="108" spans="4:19" ht="12.75" hidden="1">
      <c r="D108" s="1">
        <f t="shared" si="27"/>
        <v>0</v>
      </c>
      <c r="E108" s="1">
        <f t="shared" si="29"/>
        <v>0</v>
      </c>
      <c r="F108" s="1">
        <f t="shared" si="30"/>
        <v>0</v>
      </c>
      <c r="G108" s="1">
        <f t="shared" si="31"/>
        <v>0</v>
      </c>
      <c r="H108" s="1">
        <f t="shared" si="32"/>
        <v>0</v>
      </c>
      <c r="I108" s="1">
        <f t="shared" si="33"/>
        <v>15</v>
      </c>
      <c r="J108" s="1">
        <f t="shared" si="34"/>
        <v>0</v>
      </c>
      <c r="K108" s="1">
        <f t="shared" si="35"/>
        <v>0</v>
      </c>
      <c r="L108" s="1">
        <f t="shared" si="36"/>
        <v>0</v>
      </c>
      <c r="M108" s="1">
        <f t="shared" si="37"/>
        <v>0</v>
      </c>
      <c r="N108" s="1">
        <f t="shared" si="38"/>
        <v>0</v>
      </c>
      <c r="O108" s="1">
        <f t="shared" si="39"/>
        <v>0</v>
      </c>
      <c r="P108" s="1">
        <f t="shared" si="40"/>
        <v>0</v>
      </c>
      <c r="Q108" s="1">
        <f t="shared" si="41"/>
        <v>25</v>
      </c>
      <c r="R108" s="1">
        <f t="shared" si="42"/>
        <v>0</v>
      </c>
      <c r="S108" s="1">
        <f t="shared" si="43"/>
        <v>0</v>
      </c>
    </row>
    <row r="109" spans="4:19" ht="12.75" hidden="1">
      <c r="D109" s="1">
        <f t="shared" si="27"/>
        <v>55</v>
      </c>
      <c r="E109" s="1">
        <f t="shared" si="29"/>
        <v>0</v>
      </c>
      <c r="F109" s="1">
        <f t="shared" si="30"/>
        <v>0</v>
      </c>
      <c r="G109" s="1">
        <f t="shared" si="31"/>
        <v>0</v>
      </c>
      <c r="H109" s="1">
        <f t="shared" si="32"/>
        <v>269</v>
      </c>
      <c r="I109" s="1">
        <f t="shared" si="33"/>
        <v>0</v>
      </c>
      <c r="J109" s="1">
        <f t="shared" si="34"/>
        <v>0</v>
      </c>
      <c r="K109" s="1">
        <f t="shared" si="35"/>
        <v>0</v>
      </c>
      <c r="L109" s="1">
        <f t="shared" si="36"/>
        <v>0</v>
      </c>
      <c r="M109" s="1">
        <f t="shared" si="37"/>
        <v>0</v>
      </c>
      <c r="N109" s="1">
        <f t="shared" si="38"/>
        <v>0</v>
      </c>
      <c r="O109" s="1">
        <f t="shared" si="39"/>
        <v>0</v>
      </c>
      <c r="P109" s="1">
        <f t="shared" si="40"/>
        <v>0</v>
      </c>
      <c r="Q109" s="1">
        <f t="shared" si="41"/>
        <v>0</v>
      </c>
      <c r="R109" s="1">
        <f t="shared" si="42"/>
        <v>0</v>
      </c>
      <c r="S109" s="1">
        <f t="shared" si="43"/>
        <v>0</v>
      </c>
    </row>
    <row r="110" spans="4:19" ht="12.75" hidden="1">
      <c r="D110" s="1">
        <f t="shared" si="27"/>
        <v>0</v>
      </c>
      <c r="E110" s="1">
        <f t="shared" si="29"/>
        <v>0</v>
      </c>
      <c r="F110" s="1">
        <f t="shared" si="30"/>
        <v>0</v>
      </c>
      <c r="G110" s="1">
        <f t="shared" si="31"/>
        <v>0</v>
      </c>
      <c r="H110" s="1">
        <f t="shared" si="32"/>
        <v>0</v>
      </c>
      <c r="I110" s="1">
        <f t="shared" si="33"/>
        <v>0</v>
      </c>
      <c r="J110" s="1">
        <f t="shared" si="34"/>
        <v>0</v>
      </c>
      <c r="K110" s="1">
        <f t="shared" si="35"/>
        <v>0</v>
      </c>
      <c r="L110" s="1">
        <f t="shared" si="36"/>
        <v>0</v>
      </c>
      <c r="M110" s="1">
        <f t="shared" si="37"/>
        <v>0</v>
      </c>
      <c r="N110" s="1">
        <f t="shared" si="38"/>
        <v>0</v>
      </c>
      <c r="O110" s="1">
        <f t="shared" si="39"/>
        <v>0</v>
      </c>
      <c r="P110" s="1">
        <f t="shared" si="40"/>
        <v>0</v>
      </c>
      <c r="Q110" s="1">
        <f t="shared" si="41"/>
        <v>0</v>
      </c>
      <c r="R110" s="1">
        <f t="shared" si="42"/>
        <v>0</v>
      </c>
      <c r="S110" s="1">
        <f t="shared" si="43"/>
        <v>0</v>
      </c>
    </row>
    <row r="111" spans="4:19" ht="12.75" hidden="1">
      <c r="D111" s="1">
        <f t="shared" si="27"/>
        <v>0</v>
      </c>
      <c r="E111" s="1">
        <f t="shared" si="29"/>
        <v>0</v>
      </c>
      <c r="F111" s="1">
        <f t="shared" si="30"/>
        <v>0</v>
      </c>
      <c r="G111" s="1">
        <f t="shared" si="31"/>
        <v>0</v>
      </c>
      <c r="H111" s="1">
        <f t="shared" si="32"/>
        <v>0</v>
      </c>
      <c r="I111" s="1">
        <f t="shared" si="33"/>
        <v>0</v>
      </c>
      <c r="J111" s="1">
        <f t="shared" si="34"/>
        <v>0</v>
      </c>
      <c r="K111" s="1">
        <f t="shared" si="35"/>
        <v>0</v>
      </c>
      <c r="L111" s="1">
        <f t="shared" si="36"/>
        <v>0</v>
      </c>
      <c r="M111" s="1">
        <f t="shared" si="37"/>
        <v>0</v>
      </c>
      <c r="N111" s="1">
        <f t="shared" si="38"/>
        <v>0</v>
      </c>
      <c r="O111" s="1">
        <f t="shared" si="39"/>
        <v>0</v>
      </c>
      <c r="P111" s="1">
        <f t="shared" si="40"/>
        <v>0</v>
      </c>
      <c r="Q111" s="1">
        <f t="shared" si="41"/>
        <v>0</v>
      </c>
      <c r="R111" s="1">
        <f t="shared" si="42"/>
        <v>0</v>
      </c>
      <c r="S111" s="1">
        <f t="shared" si="43"/>
        <v>0</v>
      </c>
    </row>
    <row r="112" spans="4:19" ht="12.75" hidden="1">
      <c r="D112" s="1">
        <f t="shared" si="27"/>
        <v>0</v>
      </c>
      <c r="E112" s="1">
        <f t="shared" si="29"/>
        <v>0</v>
      </c>
      <c r="F112" s="1">
        <f t="shared" si="30"/>
        <v>0</v>
      </c>
      <c r="G112" s="1">
        <f t="shared" si="31"/>
        <v>0</v>
      </c>
      <c r="H112" s="1">
        <f t="shared" si="32"/>
        <v>0</v>
      </c>
      <c r="I112" s="1">
        <f t="shared" si="33"/>
        <v>0</v>
      </c>
      <c r="J112" s="1">
        <f t="shared" si="34"/>
        <v>0</v>
      </c>
      <c r="K112" s="1">
        <f t="shared" si="35"/>
        <v>0</v>
      </c>
      <c r="L112" s="1">
        <f t="shared" si="36"/>
        <v>0</v>
      </c>
      <c r="M112" s="1">
        <f t="shared" si="37"/>
        <v>0</v>
      </c>
      <c r="N112" s="1">
        <f t="shared" si="38"/>
        <v>0</v>
      </c>
      <c r="O112" s="1">
        <f t="shared" si="39"/>
        <v>0</v>
      </c>
      <c r="P112" s="1">
        <f t="shared" si="40"/>
        <v>0</v>
      </c>
      <c r="Q112" s="1">
        <f t="shared" si="41"/>
        <v>0</v>
      </c>
      <c r="R112" s="1">
        <f t="shared" si="42"/>
        <v>0</v>
      </c>
      <c r="S112" s="1">
        <f t="shared" si="43"/>
        <v>0</v>
      </c>
    </row>
    <row r="113" spans="4:19" ht="12.75" hidden="1">
      <c r="D113" s="1">
        <f t="shared" si="27"/>
        <v>0</v>
      </c>
      <c r="E113" s="1">
        <f t="shared" si="29"/>
        <v>0</v>
      </c>
      <c r="F113" s="1">
        <f t="shared" si="30"/>
        <v>0</v>
      </c>
      <c r="G113" s="1">
        <f t="shared" si="31"/>
        <v>0</v>
      </c>
      <c r="H113" s="1">
        <f t="shared" si="32"/>
        <v>0</v>
      </c>
      <c r="I113" s="1">
        <f t="shared" si="33"/>
        <v>0</v>
      </c>
      <c r="J113" s="1">
        <f t="shared" si="34"/>
        <v>0</v>
      </c>
      <c r="K113" s="1">
        <f t="shared" si="35"/>
        <v>0</v>
      </c>
      <c r="L113" s="1">
        <f t="shared" si="36"/>
        <v>0</v>
      </c>
      <c r="M113" s="1">
        <f t="shared" si="37"/>
        <v>0</v>
      </c>
      <c r="N113" s="1">
        <f t="shared" si="38"/>
        <v>0</v>
      </c>
      <c r="O113" s="1">
        <f t="shared" si="39"/>
        <v>0</v>
      </c>
      <c r="P113" s="1">
        <f t="shared" si="40"/>
        <v>0</v>
      </c>
      <c r="Q113" s="1">
        <f t="shared" si="41"/>
        <v>0</v>
      </c>
      <c r="R113" s="1">
        <f t="shared" si="42"/>
        <v>0</v>
      </c>
      <c r="S113" s="1">
        <f t="shared" si="43"/>
        <v>0</v>
      </c>
    </row>
    <row r="114" spans="4:19" ht="12.75" hidden="1">
      <c r="D114" s="1">
        <f t="shared" si="27"/>
        <v>0</v>
      </c>
      <c r="E114" s="1">
        <f t="shared" si="29"/>
        <v>0</v>
      </c>
      <c r="F114" s="1">
        <f t="shared" si="30"/>
        <v>0</v>
      </c>
      <c r="G114" s="1">
        <f t="shared" si="31"/>
        <v>0</v>
      </c>
      <c r="H114" s="1">
        <f t="shared" si="32"/>
        <v>0</v>
      </c>
      <c r="I114" s="1">
        <f t="shared" si="33"/>
        <v>0</v>
      </c>
      <c r="J114" s="1">
        <f t="shared" si="34"/>
        <v>0</v>
      </c>
      <c r="K114" s="1">
        <f t="shared" si="35"/>
        <v>0</v>
      </c>
      <c r="L114" s="1">
        <f t="shared" si="36"/>
        <v>0</v>
      </c>
      <c r="M114" s="1">
        <f t="shared" si="37"/>
        <v>0</v>
      </c>
      <c r="N114" s="1">
        <f t="shared" si="38"/>
        <v>0</v>
      </c>
      <c r="O114" s="1">
        <f t="shared" si="39"/>
        <v>0</v>
      </c>
      <c r="P114" s="1">
        <f t="shared" si="40"/>
        <v>0</v>
      </c>
      <c r="Q114" s="1">
        <f t="shared" si="41"/>
        <v>356</v>
      </c>
      <c r="R114" s="1">
        <f t="shared" si="42"/>
        <v>0</v>
      </c>
      <c r="S114" s="1">
        <f t="shared" si="43"/>
        <v>0</v>
      </c>
    </row>
    <row r="115" spans="4:19" ht="12.75" hidden="1">
      <c r="D115" s="1">
        <f t="shared" si="27"/>
        <v>0</v>
      </c>
      <c r="E115" s="1">
        <f t="shared" si="29"/>
        <v>0</v>
      </c>
      <c r="F115" s="1">
        <f t="shared" si="30"/>
        <v>0</v>
      </c>
      <c r="G115" s="1">
        <f t="shared" si="31"/>
        <v>0</v>
      </c>
      <c r="H115" s="1">
        <f t="shared" si="32"/>
        <v>0</v>
      </c>
      <c r="I115" s="1">
        <f t="shared" si="33"/>
        <v>0</v>
      </c>
      <c r="J115" s="1">
        <f t="shared" si="34"/>
        <v>0</v>
      </c>
      <c r="K115" s="1">
        <f t="shared" si="35"/>
        <v>0</v>
      </c>
      <c r="L115" s="1">
        <f t="shared" si="36"/>
        <v>0</v>
      </c>
      <c r="M115" s="1">
        <f t="shared" si="37"/>
        <v>0</v>
      </c>
      <c r="N115" s="1">
        <f t="shared" si="38"/>
        <v>0</v>
      </c>
      <c r="O115" s="1">
        <f t="shared" si="39"/>
        <v>0</v>
      </c>
      <c r="P115" s="1">
        <f t="shared" si="40"/>
        <v>0</v>
      </c>
      <c r="Q115" s="1">
        <f t="shared" si="41"/>
        <v>0</v>
      </c>
      <c r="R115" s="1">
        <f t="shared" si="42"/>
        <v>0</v>
      </c>
      <c r="S115" s="1">
        <f t="shared" si="43"/>
        <v>0</v>
      </c>
    </row>
    <row r="116" spans="4:19" ht="12.75" hidden="1">
      <c r="D116" s="1">
        <f t="shared" si="27"/>
        <v>0</v>
      </c>
      <c r="E116" s="1">
        <f t="shared" si="29"/>
        <v>0</v>
      </c>
      <c r="F116" s="1">
        <f t="shared" si="30"/>
        <v>0</v>
      </c>
      <c r="G116" s="1">
        <f t="shared" si="31"/>
        <v>0</v>
      </c>
      <c r="H116" s="1">
        <f t="shared" si="32"/>
        <v>0</v>
      </c>
      <c r="I116" s="1">
        <f t="shared" si="33"/>
        <v>0</v>
      </c>
      <c r="J116" s="1">
        <f t="shared" si="34"/>
        <v>0</v>
      </c>
      <c r="K116" s="1">
        <f t="shared" si="35"/>
        <v>0</v>
      </c>
      <c r="L116" s="1">
        <f t="shared" si="36"/>
        <v>0</v>
      </c>
      <c r="M116" s="1">
        <f t="shared" si="37"/>
        <v>0</v>
      </c>
      <c r="N116" s="1">
        <f t="shared" si="38"/>
        <v>0</v>
      </c>
      <c r="O116" s="1">
        <f t="shared" si="39"/>
        <v>0</v>
      </c>
      <c r="P116" s="1">
        <f t="shared" si="40"/>
        <v>0</v>
      </c>
      <c r="Q116" s="1">
        <f t="shared" si="41"/>
        <v>0</v>
      </c>
      <c r="R116" s="1">
        <f t="shared" si="42"/>
        <v>0</v>
      </c>
      <c r="S116" s="1">
        <f t="shared" si="43"/>
        <v>0</v>
      </c>
    </row>
    <row r="117" spans="4:19" ht="12.75" hidden="1">
      <c r="D117" s="1">
        <f t="shared" si="27"/>
        <v>0</v>
      </c>
      <c r="E117" s="1">
        <f t="shared" si="29"/>
        <v>0</v>
      </c>
      <c r="F117" s="1">
        <f t="shared" si="30"/>
        <v>0</v>
      </c>
      <c r="G117" s="1">
        <f t="shared" si="31"/>
        <v>0</v>
      </c>
      <c r="H117" s="1">
        <f t="shared" si="32"/>
        <v>0</v>
      </c>
      <c r="I117" s="1">
        <f t="shared" si="33"/>
        <v>0</v>
      </c>
      <c r="J117" s="1">
        <f t="shared" si="34"/>
        <v>0</v>
      </c>
      <c r="K117" s="1">
        <f t="shared" si="35"/>
        <v>0</v>
      </c>
      <c r="L117" s="1">
        <f t="shared" si="36"/>
        <v>0</v>
      </c>
      <c r="M117" s="1">
        <f t="shared" si="37"/>
        <v>0</v>
      </c>
      <c r="N117" s="1">
        <f t="shared" si="38"/>
        <v>0</v>
      </c>
      <c r="O117" s="1">
        <f t="shared" si="39"/>
        <v>0</v>
      </c>
      <c r="P117" s="1">
        <f t="shared" si="40"/>
        <v>0</v>
      </c>
      <c r="Q117" s="1">
        <f t="shared" si="41"/>
        <v>0</v>
      </c>
      <c r="R117" s="1">
        <f t="shared" si="42"/>
        <v>0</v>
      </c>
      <c r="S117" s="1">
        <f t="shared" si="43"/>
        <v>0</v>
      </c>
    </row>
    <row r="118" spans="4:19" ht="12.75" hidden="1">
      <c r="D118" s="1">
        <f t="shared" si="27"/>
        <v>0</v>
      </c>
      <c r="E118" s="1">
        <f t="shared" si="29"/>
        <v>0</v>
      </c>
      <c r="F118" s="1">
        <f t="shared" si="30"/>
        <v>0</v>
      </c>
      <c r="G118" s="1">
        <f t="shared" si="31"/>
        <v>0</v>
      </c>
      <c r="H118" s="1">
        <f t="shared" si="32"/>
        <v>0</v>
      </c>
      <c r="I118" s="1">
        <f t="shared" si="33"/>
        <v>0</v>
      </c>
      <c r="J118" s="1">
        <f t="shared" si="34"/>
        <v>0</v>
      </c>
      <c r="K118" s="1">
        <f t="shared" si="35"/>
        <v>0</v>
      </c>
      <c r="L118" s="1">
        <f t="shared" si="36"/>
        <v>0</v>
      </c>
      <c r="M118" s="1">
        <f t="shared" si="37"/>
        <v>0</v>
      </c>
      <c r="N118" s="1">
        <f t="shared" si="38"/>
        <v>0</v>
      </c>
      <c r="O118" s="1">
        <f t="shared" si="39"/>
        <v>0</v>
      </c>
      <c r="P118" s="1">
        <f t="shared" si="40"/>
        <v>0</v>
      </c>
      <c r="Q118" s="1">
        <f t="shared" si="41"/>
        <v>0</v>
      </c>
      <c r="R118" s="1">
        <f t="shared" si="42"/>
        <v>0</v>
      </c>
      <c r="S118" s="1">
        <f t="shared" si="43"/>
        <v>0</v>
      </c>
    </row>
    <row r="119" spans="4:19" ht="12.75" hidden="1">
      <c r="D119" s="1">
        <f t="shared" si="27"/>
        <v>0</v>
      </c>
      <c r="E119" s="1">
        <f t="shared" si="29"/>
        <v>0</v>
      </c>
      <c r="F119" s="1">
        <f t="shared" si="30"/>
        <v>0</v>
      </c>
      <c r="G119" s="1">
        <f t="shared" si="31"/>
        <v>0</v>
      </c>
      <c r="H119" s="1">
        <f t="shared" si="32"/>
        <v>0</v>
      </c>
      <c r="I119" s="1">
        <f t="shared" si="33"/>
        <v>0</v>
      </c>
      <c r="J119" s="1">
        <f t="shared" si="34"/>
        <v>0</v>
      </c>
      <c r="K119" s="1">
        <f t="shared" si="35"/>
        <v>0</v>
      </c>
      <c r="L119" s="1">
        <f t="shared" si="36"/>
        <v>0</v>
      </c>
      <c r="M119" s="1">
        <f t="shared" si="37"/>
        <v>0</v>
      </c>
      <c r="N119" s="1">
        <f t="shared" si="38"/>
        <v>0</v>
      </c>
      <c r="O119" s="1">
        <f t="shared" si="39"/>
        <v>0</v>
      </c>
      <c r="P119" s="1">
        <f t="shared" si="40"/>
        <v>0</v>
      </c>
      <c r="Q119" s="1">
        <f t="shared" si="41"/>
        <v>0</v>
      </c>
      <c r="R119" s="1">
        <f t="shared" si="42"/>
        <v>0</v>
      </c>
      <c r="S119" s="1">
        <f t="shared" si="43"/>
        <v>0</v>
      </c>
    </row>
    <row r="120" spans="4:19" ht="12.75" hidden="1">
      <c r="D120" s="1">
        <f t="shared" si="27"/>
        <v>0</v>
      </c>
      <c r="E120" s="1">
        <f t="shared" si="29"/>
        <v>0</v>
      </c>
      <c r="F120" s="1">
        <f t="shared" si="30"/>
        <v>0</v>
      </c>
      <c r="G120" s="1">
        <f t="shared" si="31"/>
        <v>0</v>
      </c>
      <c r="H120" s="1">
        <f t="shared" si="32"/>
        <v>0</v>
      </c>
      <c r="I120" s="1">
        <f t="shared" si="33"/>
        <v>0</v>
      </c>
      <c r="J120" s="1">
        <f t="shared" si="34"/>
        <v>0</v>
      </c>
      <c r="K120" s="1">
        <f t="shared" si="35"/>
        <v>0</v>
      </c>
      <c r="L120" s="1">
        <f t="shared" si="36"/>
        <v>0</v>
      </c>
      <c r="M120" s="1">
        <f t="shared" si="37"/>
        <v>0</v>
      </c>
      <c r="N120" s="1">
        <f t="shared" si="38"/>
        <v>0</v>
      </c>
      <c r="O120" s="1">
        <f t="shared" si="39"/>
        <v>0</v>
      </c>
      <c r="P120" s="1">
        <f t="shared" si="40"/>
        <v>0</v>
      </c>
      <c r="Q120" s="1">
        <f t="shared" si="41"/>
        <v>0</v>
      </c>
      <c r="R120" s="1">
        <f t="shared" si="42"/>
        <v>0</v>
      </c>
      <c r="S120" s="1">
        <f t="shared" si="43"/>
        <v>0</v>
      </c>
    </row>
    <row r="121" spans="4:19" ht="12.75" hidden="1">
      <c r="D121" s="1">
        <f t="shared" si="27"/>
        <v>0</v>
      </c>
      <c r="E121" s="1">
        <f t="shared" si="29"/>
        <v>0</v>
      </c>
      <c r="F121" s="1">
        <f t="shared" si="30"/>
        <v>0</v>
      </c>
      <c r="G121" s="1">
        <f t="shared" si="31"/>
        <v>0</v>
      </c>
      <c r="H121" s="1">
        <f t="shared" si="32"/>
        <v>0</v>
      </c>
      <c r="I121" s="1">
        <f t="shared" si="33"/>
        <v>0</v>
      </c>
      <c r="J121" s="1">
        <f t="shared" si="34"/>
        <v>0</v>
      </c>
      <c r="K121" s="1">
        <f t="shared" si="35"/>
        <v>0</v>
      </c>
      <c r="L121" s="1">
        <f t="shared" si="36"/>
        <v>0</v>
      </c>
      <c r="M121" s="1">
        <f t="shared" si="37"/>
        <v>0</v>
      </c>
      <c r="N121" s="1">
        <f t="shared" si="38"/>
        <v>0</v>
      </c>
      <c r="O121" s="1">
        <f t="shared" si="39"/>
        <v>0</v>
      </c>
      <c r="P121" s="1">
        <f t="shared" si="40"/>
        <v>0</v>
      </c>
      <c r="Q121" s="1">
        <f t="shared" si="41"/>
        <v>0</v>
      </c>
      <c r="R121" s="1">
        <f t="shared" si="42"/>
        <v>0</v>
      </c>
      <c r="S121" s="1">
        <f t="shared" si="43"/>
        <v>0</v>
      </c>
    </row>
    <row r="122" spans="4:19" ht="12.75" hidden="1">
      <c r="D122" s="1">
        <f t="shared" si="27"/>
        <v>0</v>
      </c>
      <c r="E122" s="1">
        <f t="shared" si="29"/>
        <v>0</v>
      </c>
      <c r="F122" s="1">
        <f t="shared" si="30"/>
        <v>0</v>
      </c>
      <c r="G122" s="1">
        <f t="shared" si="31"/>
        <v>0</v>
      </c>
      <c r="H122" s="1">
        <f t="shared" si="32"/>
        <v>0</v>
      </c>
      <c r="I122" s="1">
        <f t="shared" si="33"/>
        <v>0</v>
      </c>
      <c r="J122" s="1">
        <f t="shared" si="34"/>
        <v>0</v>
      </c>
      <c r="K122" s="1">
        <f t="shared" si="35"/>
        <v>0</v>
      </c>
      <c r="L122" s="1">
        <f t="shared" si="36"/>
        <v>0</v>
      </c>
      <c r="M122" s="1">
        <f t="shared" si="37"/>
        <v>0</v>
      </c>
      <c r="N122" s="1">
        <f t="shared" si="38"/>
        <v>0</v>
      </c>
      <c r="O122" s="1">
        <f t="shared" si="39"/>
        <v>0</v>
      </c>
      <c r="P122" s="1">
        <f t="shared" si="40"/>
        <v>0</v>
      </c>
      <c r="Q122" s="1">
        <f t="shared" si="41"/>
        <v>0</v>
      </c>
      <c r="R122" s="1">
        <f t="shared" si="42"/>
        <v>0</v>
      </c>
      <c r="S122" s="1">
        <f t="shared" si="43"/>
        <v>0</v>
      </c>
    </row>
    <row r="123" spans="4:19" ht="12.75" hidden="1">
      <c r="D123" s="1">
        <f t="shared" si="27"/>
        <v>0</v>
      </c>
      <c r="E123" s="1">
        <f t="shared" si="29"/>
        <v>0</v>
      </c>
      <c r="F123" s="1">
        <f t="shared" si="30"/>
        <v>0</v>
      </c>
      <c r="G123" s="1">
        <f t="shared" si="31"/>
        <v>0</v>
      </c>
      <c r="H123" s="1">
        <f t="shared" si="32"/>
        <v>0</v>
      </c>
      <c r="I123" s="1">
        <f t="shared" si="33"/>
        <v>0</v>
      </c>
      <c r="J123" s="1">
        <f t="shared" si="34"/>
        <v>0</v>
      </c>
      <c r="K123" s="1">
        <f t="shared" si="35"/>
        <v>0</v>
      </c>
      <c r="L123" s="1">
        <f t="shared" si="36"/>
        <v>0</v>
      </c>
      <c r="M123" s="1">
        <f t="shared" si="37"/>
        <v>0</v>
      </c>
      <c r="N123" s="1">
        <f t="shared" si="38"/>
        <v>0</v>
      </c>
      <c r="O123" s="1">
        <f t="shared" si="39"/>
        <v>0</v>
      </c>
      <c r="P123" s="1">
        <f t="shared" si="40"/>
        <v>0</v>
      </c>
      <c r="Q123" s="1">
        <f t="shared" si="41"/>
        <v>0</v>
      </c>
      <c r="R123" s="1">
        <f t="shared" si="42"/>
        <v>0</v>
      </c>
      <c r="S123" s="1">
        <f t="shared" si="43"/>
        <v>0</v>
      </c>
    </row>
    <row r="124" spans="4:19" ht="12.75" hidden="1">
      <c r="D124" s="1">
        <f t="shared" si="27"/>
        <v>0</v>
      </c>
      <c r="E124" s="1">
        <f t="shared" si="29"/>
        <v>0</v>
      </c>
      <c r="F124" s="1">
        <f t="shared" si="30"/>
        <v>0</v>
      </c>
      <c r="G124" s="1">
        <f t="shared" si="31"/>
        <v>0</v>
      </c>
      <c r="H124" s="1">
        <f t="shared" si="32"/>
        <v>0</v>
      </c>
      <c r="I124" s="1">
        <f t="shared" si="33"/>
        <v>0</v>
      </c>
      <c r="J124" s="1">
        <f t="shared" si="34"/>
        <v>0</v>
      </c>
      <c r="K124" s="1">
        <f t="shared" si="35"/>
        <v>0</v>
      </c>
      <c r="L124" s="1">
        <f t="shared" si="36"/>
        <v>0</v>
      </c>
      <c r="M124" s="1">
        <f t="shared" si="37"/>
        <v>0</v>
      </c>
      <c r="N124" s="1">
        <f t="shared" si="38"/>
        <v>0</v>
      </c>
      <c r="O124" s="1">
        <f t="shared" si="39"/>
        <v>0</v>
      </c>
      <c r="P124" s="1">
        <f t="shared" si="40"/>
        <v>0</v>
      </c>
      <c r="Q124" s="1">
        <f t="shared" si="41"/>
        <v>0</v>
      </c>
      <c r="R124" s="1">
        <f t="shared" si="42"/>
        <v>0</v>
      </c>
      <c r="S124" s="1">
        <f t="shared" si="43"/>
        <v>0</v>
      </c>
    </row>
    <row r="125" spans="4:19" ht="12.75" hidden="1">
      <c r="D125" s="1">
        <f t="shared" si="27"/>
        <v>0</v>
      </c>
      <c r="E125" s="1">
        <f t="shared" si="29"/>
        <v>0</v>
      </c>
      <c r="F125" s="1">
        <f t="shared" si="30"/>
        <v>0</v>
      </c>
      <c r="G125" s="1">
        <f t="shared" si="31"/>
        <v>0</v>
      </c>
      <c r="H125" s="1">
        <f t="shared" si="32"/>
        <v>0</v>
      </c>
      <c r="I125" s="1">
        <f t="shared" si="33"/>
        <v>0</v>
      </c>
      <c r="J125" s="1">
        <f t="shared" si="34"/>
        <v>0</v>
      </c>
      <c r="K125" s="1">
        <f t="shared" si="35"/>
        <v>0</v>
      </c>
      <c r="L125" s="1">
        <f t="shared" si="36"/>
        <v>0</v>
      </c>
      <c r="M125" s="1">
        <f t="shared" si="37"/>
        <v>0</v>
      </c>
      <c r="N125" s="1">
        <f t="shared" si="38"/>
        <v>0</v>
      </c>
      <c r="O125" s="1">
        <f t="shared" si="39"/>
        <v>0</v>
      </c>
      <c r="P125" s="1">
        <f t="shared" si="40"/>
        <v>0</v>
      </c>
      <c r="Q125" s="1">
        <f t="shared" si="41"/>
        <v>0</v>
      </c>
      <c r="R125" s="1">
        <f t="shared" si="42"/>
        <v>0</v>
      </c>
      <c r="S125" s="1">
        <f t="shared" si="43"/>
        <v>0</v>
      </c>
    </row>
    <row r="126" spans="4:19" ht="12.75" hidden="1">
      <c r="D126" s="1">
        <f t="shared" si="27"/>
        <v>0</v>
      </c>
      <c r="E126" s="1">
        <f t="shared" si="29"/>
        <v>0</v>
      </c>
      <c r="F126" s="1">
        <f t="shared" si="30"/>
        <v>0</v>
      </c>
      <c r="G126" s="1">
        <f t="shared" si="31"/>
        <v>0</v>
      </c>
      <c r="H126" s="1">
        <f t="shared" si="32"/>
        <v>0</v>
      </c>
      <c r="I126" s="1">
        <f t="shared" si="33"/>
        <v>0</v>
      </c>
      <c r="J126" s="1">
        <f t="shared" si="34"/>
        <v>0</v>
      </c>
      <c r="K126" s="1">
        <f t="shared" si="35"/>
        <v>0</v>
      </c>
      <c r="L126" s="1">
        <f t="shared" si="36"/>
        <v>0</v>
      </c>
      <c r="M126" s="1">
        <f t="shared" si="37"/>
        <v>0</v>
      </c>
      <c r="N126" s="1">
        <f t="shared" si="38"/>
        <v>0</v>
      </c>
      <c r="O126" s="1">
        <f t="shared" si="39"/>
        <v>0</v>
      </c>
      <c r="P126" s="1">
        <f t="shared" si="40"/>
        <v>0</v>
      </c>
      <c r="Q126" s="1">
        <f t="shared" si="41"/>
        <v>0</v>
      </c>
      <c r="R126" s="1">
        <f t="shared" si="42"/>
        <v>0</v>
      </c>
      <c r="S126" s="1">
        <f t="shared" si="43"/>
        <v>0</v>
      </c>
    </row>
    <row r="127" spans="4:19" ht="12.75" hidden="1">
      <c r="D127" s="1">
        <f t="shared" si="27"/>
        <v>0</v>
      </c>
      <c r="E127" s="1">
        <f t="shared" si="29"/>
        <v>0</v>
      </c>
      <c r="F127" s="1">
        <f t="shared" si="30"/>
        <v>0</v>
      </c>
      <c r="G127" s="1">
        <f t="shared" si="31"/>
        <v>0</v>
      </c>
      <c r="H127" s="1">
        <f t="shared" si="32"/>
        <v>0</v>
      </c>
      <c r="I127" s="1">
        <f t="shared" si="33"/>
        <v>0</v>
      </c>
      <c r="J127" s="1">
        <f t="shared" si="34"/>
        <v>0</v>
      </c>
      <c r="K127" s="1">
        <f t="shared" si="35"/>
        <v>0</v>
      </c>
      <c r="L127" s="1">
        <f t="shared" si="36"/>
        <v>0</v>
      </c>
      <c r="M127" s="1">
        <f t="shared" si="37"/>
        <v>0</v>
      </c>
      <c r="N127" s="1">
        <f t="shared" si="38"/>
        <v>0</v>
      </c>
      <c r="O127" s="1">
        <f t="shared" si="39"/>
        <v>0</v>
      </c>
      <c r="P127" s="1">
        <f t="shared" si="40"/>
        <v>0</v>
      </c>
      <c r="Q127" s="1">
        <f t="shared" si="41"/>
        <v>0</v>
      </c>
      <c r="R127" s="1">
        <f t="shared" si="42"/>
        <v>0</v>
      </c>
      <c r="S127" s="1">
        <f t="shared" si="43"/>
        <v>0</v>
      </c>
    </row>
    <row r="128" spans="4:19" ht="12.75" hidden="1">
      <c r="D128" s="1">
        <f t="shared" si="27"/>
        <v>0</v>
      </c>
      <c r="E128" s="1">
        <f t="shared" si="29"/>
        <v>0</v>
      </c>
      <c r="F128" s="1">
        <f t="shared" si="30"/>
        <v>0</v>
      </c>
      <c r="G128" s="1">
        <f t="shared" si="31"/>
        <v>0</v>
      </c>
      <c r="H128" s="1">
        <f t="shared" si="32"/>
        <v>0</v>
      </c>
      <c r="I128" s="1">
        <f t="shared" si="33"/>
        <v>0</v>
      </c>
      <c r="J128" s="1">
        <f t="shared" si="34"/>
        <v>0</v>
      </c>
      <c r="K128" s="1">
        <f t="shared" si="35"/>
        <v>0</v>
      </c>
      <c r="L128" s="1">
        <f t="shared" si="36"/>
        <v>0</v>
      </c>
      <c r="M128" s="1">
        <f t="shared" si="37"/>
        <v>0</v>
      </c>
      <c r="N128" s="1">
        <f t="shared" si="38"/>
        <v>0</v>
      </c>
      <c r="O128" s="1">
        <f t="shared" si="39"/>
        <v>0</v>
      </c>
      <c r="P128" s="1">
        <f t="shared" si="40"/>
        <v>0</v>
      </c>
      <c r="Q128" s="1">
        <f t="shared" si="41"/>
        <v>0</v>
      </c>
      <c r="R128" s="1">
        <f t="shared" si="42"/>
        <v>0</v>
      </c>
      <c r="S128" s="1">
        <f t="shared" si="43"/>
        <v>0</v>
      </c>
    </row>
    <row r="129" spans="4:19" ht="12.75" hidden="1">
      <c r="D129" s="1">
        <f t="shared" si="27"/>
        <v>0</v>
      </c>
      <c r="E129" s="1">
        <f t="shared" si="29"/>
        <v>0</v>
      </c>
      <c r="F129" s="1">
        <f t="shared" si="30"/>
        <v>0</v>
      </c>
      <c r="G129" s="1">
        <f t="shared" si="31"/>
        <v>0</v>
      </c>
      <c r="H129" s="1">
        <f t="shared" si="32"/>
        <v>0</v>
      </c>
      <c r="I129" s="1">
        <f t="shared" si="33"/>
        <v>0</v>
      </c>
      <c r="J129" s="1">
        <f t="shared" si="34"/>
        <v>0</v>
      </c>
      <c r="K129" s="1">
        <f t="shared" si="35"/>
        <v>0</v>
      </c>
      <c r="L129" s="1">
        <f t="shared" si="36"/>
        <v>0</v>
      </c>
      <c r="M129" s="1">
        <f t="shared" si="37"/>
        <v>0</v>
      </c>
      <c r="N129" s="1">
        <f t="shared" si="38"/>
        <v>0</v>
      </c>
      <c r="O129" s="1">
        <f t="shared" si="39"/>
        <v>0</v>
      </c>
      <c r="P129" s="1">
        <f t="shared" si="40"/>
        <v>0</v>
      </c>
      <c r="Q129" s="1">
        <f t="shared" si="41"/>
        <v>0</v>
      </c>
      <c r="R129" s="1">
        <f t="shared" si="42"/>
        <v>0</v>
      </c>
      <c r="S129" s="1">
        <f t="shared" si="43"/>
        <v>0</v>
      </c>
    </row>
    <row r="130" spans="4:19" ht="12.75" hidden="1">
      <c r="D130" s="1">
        <f aca="true" t="shared" si="44" ref="D130:S131">Z54</f>
        <v>0</v>
      </c>
      <c r="E130" s="1">
        <f t="shared" si="44"/>
        <v>0</v>
      </c>
      <c r="F130" s="1">
        <f t="shared" si="44"/>
        <v>0</v>
      </c>
      <c r="G130" s="1">
        <f t="shared" si="44"/>
        <v>0</v>
      </c>
      <c r="H130" s="1">
        <f t="shared" si="44"/>
        <v>0</v>
      </c>
      <c r="I130" s="1">
        <f t="shared" si="44"/>
        <v>0</v>
      </c>
      <c r="J130" s="1">
        <f t="shared" si="44"/>
        <v>0</v>
      </c>
      <c r="K130" s="1">
        <f t="shared" si="44"/>
        <v>0</v>
      </c>
      <c r="L130" s="1">
        <f t="shared" si="44"/>
        <v>0</v>
      </c>
      <c r="M130" s="1">
        <f t="shared" si="44"/>
        <v>0</v>
      </c>
      <c r="N130" s="1">
        <f t="shared" si="44"/>
        <v>0</v>
      </c>
      <c r="O130" s="1">
        <f t="shared" si="44"/>
        <v>0</v>
      </c>
      <c r="P130" s="1">
        <f t="shared" si="44"/>
        <v>0</v>
      </c>
      <c r="Q130" s="1">
        <f t="shared" si="44"/>
        <v>0</v>
      </c>
      <c r="R130" s="1">
        <f t="shared" si="44"/>
        <v>0</v>
      </c>
      <c r="S130" s="1">
        <f t="shared" si="44"/>
        <v>0</v>
      </c>
    </row>
    <row r="131" spans="4:19" ht="12.75" hidden="1">
      <c r="D131" s="1">
        <f t="shared" si="44"/>
        <v>0</v>
      </c>
      <c r="E131" s="1">
        <f t="shared" si="44"/>
        <v>0</v>
      </c>
      <c r="F131" s="1">
        <f t="shared" si="44"/>
        <v>0</v>
      </c>
      <c r="G131" s="1">
        <f t="shared" si="44"/>
        <v>0</v>
      </c>
      <c r="H131" s="1">
        <f t="shared" si="44"/>
        <v>0</v>
      </c>
      <c r="I131" s="1">
        <f t="shared" si="44"/>
        <v>0</v>
      </c>
      <c r="J131" s="1">
        <f t="shared" si="44"/>
        <v>0</v>
      </c>
      <c r="K131" s="1">
        <f t="shared" si="44"/>
        <v>0</v>
      </c>
      <c r="L131" s="1">
        <f t="shared" si="44"/>
        <v>0</v>
      </c>
      <c r="M131" s="1">
        <f t="shared" si="44"/>
        <v>0</v>
      </c>
      <c r="N131" s="1">
        <f t="shared" si="44"/>
        <v>0</v>
      </c>
      <c r="O131" s="1">
        <f t="shared" si="44"/>
        <v>0</v>
      </c>
      <c r="P131" s="1">
        <f t="shared" si="44"/>
        <v>0</v>
      </c>
      <c r="Q131" s="1">
        <f t="shared" si="44"/>
        <v>0</v>
      </c>
      <c r="R131" s="1">
        <f t="shared" si="44"/>
        <v>0</v>
      </c>
      <c r="S131" s="1">
        <f t="shared" si="44"/>
        <v>0</v>
      </c>
    </row>
  </sheetData>
  <sheetProtection password="CC63" sheet="1" objects="1" scenarios="1"/>
  <mergeCells count="46">
    <mergeCell ref="D2:Q2"/>
    <mergeCell ref="F63:J63"/>
    <mergeCell ref="E61:J61"/>
    <mergeCell ref="AD19:AD20"/>
    <mergeCell ref="R19:Y19"/>
    <mergeCell ref="F19:F20"/>
    <mergeCell ref="E18:I18"/>
    <mergeCell ref="H19:H20"/>
    <mergeCell ref="I19:I20"/>
    <mergeCell ref="D17:AK17"/>
    <mergeCell ref="AE18:AK18"/>
    <mergeCell ref="AG19:AG20"/>
    <mergeCell ref="Z19:Z20"/>
    <mergeCell ref="AB19:AB20"/>
    <mergeCell ref="AC19:AC20"/>
    <mergeCell ref="AK19:AK20"/>
    <mergeCell ref="AA19:AA20"/>
    <mergeCell ref="AH19:AH20"/>
    <mergeCell ref="Z18:AD18"/>
    <mergeCell ref="AM18:AM20"/>
    <mergeCell ref="AE19:AE20"/>
    <mergeCell ref="AF19:AF20"/>
    <mergeCell ref="AN18:AO18"/>
    <mergeCell ref="AI19:AI20"/>
    <mergeCell ref="AO19:AO20"/>
    <mergeCell ref="AN19:AN20"/>
    <mergeCell ref="AL17:AL20"/>
    <mergeCell ref="AJ19:AJ20"/>
    <mergeCell ref="AM17:AO17"/>
    <mergeCell ref="B17:B20"/>
    <mergeCell ref="D18:D20"/>
    <mergeCell ref="C51:C55"/>
    <mergeCell ref="B51:B55"/>
    <mergeCell ref="C17:C20"/>
    <mergeCell ref="D51:I51"/>
    <mergeCell ref="G19:G20"/>
    <mergeCell ref="E19:E20"/>
    <mergeCell ref="D55:I55"/>
    <mergeCell ref="D54:I54"/>
    <mergeCell ref="D53:I53"/>
    <mergeCell ref="J19:Q19"/>
    <mergeCell ref="E4:F4"/>
    <mergeCell ref="G4:H4"/>
    <mergeCell ref="I4:J4"/>
    <mergeCell ref="D6:O6"/>
    <mergeCell ref="J18:Y18"/>
  </mergeCells>
  <dataValidations count="6">
    <dataValidation type="whole" operator="greaterThan" allowBlank="1" showInputMessage="1" showErrorMessage="1" errorTitle="Внимание!" error="Вводятся только целые числовые значения больше 0." sqref="I42:I50 K27:X33 AP35:AV35 K34:AK40 E22:G50 H22:X25 H26:H50 J27:J40 J26:X26 J42:AK55 Y22:AA33 AM22:AO55 AL22 I26:I40 AB22:AK30 AB31:AL33 AL35:AL37 AL39 AL44 AL47:AL55 AW39:AW40 AW32 AP31:AV33 AW47:AW50 AP37:AV37 AW42:AW43 AW45 E59 G59:AO59">
      <formula1>0</formula1>
    </dataValidation>
    <dataValidation operator="greaterThan" allowBlank="1" showInputMessage="1" showErrorMessage="1" errorTitle="Внимание!" error="Вводятся только целые числовые значения больше 0." sqref="I41:AK41 AW41 F59"/>
    <dataValidation type="list" allowBlank="1" showInputMessage="1" showErrorMessage="1" sqref="G4:H4">
      <formula1>"март,июнь,сентябрь,декабрь"</formula1>
    </dataValidation>
    <dataValidation type="list" allowBlank="1" showInputMessage="1" showErrorMessage="1" sqref="I4:J4">
      <formula1>"2015 года,2016 года,2017 года,2018 года,2019 года,2020 года"</formula1>
    </dataValidation>
    <dataValidation type="whole" allowBlank="1" showInputMessage="1" showErrorMessage="1" errorTitle="Внимание!" error="Вводятся только целые числовые значения больше 0." sqref="AL23">
      <formula1>0</formula1>
      <formula2>25</formula2>
    </dataValidation>
    <dataValidation type="whole" allowBlank="1" showInputMessage="1" showErrorMessage="1" errorTitle="Внимание!" error="Вводятся только целые числовые значения больше 0." sqref="AL24:AL30 AL34 AL38 AL40:AL43 AL45:AL46">
      <formula1>0</formula1>
      <formula2>10</formula2>
    </dataValidation>
  </dataValidations>
  <printOptions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O129"/>
  <sheetViews>
    <sheetView zoomScale="70" zoomScaleNormal="70" zoomScalePageLayoutView="0" workbookViewId="0" topLeftCell="A8">
      <pane xSplit="3" topLeftCell="V1" activePane="topRight" state="frozen"/>
      <selection pane="topLeft" activeCell="A14" sqref="A14"/>
      <selection pane="topRight" activeCell="X13" sqref="X13"/>
    </sheetView>
  </sheetViews>
  <sheetFormatPr defaultColWidth="9.00390625" defaultRowHeight="12.75"/>
  <cols>
    <col min="1" max="1" width="2.00390625" style="1" customWidth="1"/>
    <col min="2" max="2" width="5.875" style="1" customWidth="1"/>
    <col min="3" max="3" width="40.875" style="1" customWidth="1"/>
    <col min="4" max="4" width="14.25390625" style="1" customWidth="1"/>
    <col min="5" max="5" width="13.625" style="1" customWidth="1"/>
    <col min="6" max="6" width="11.125" style="1" customWidth="1"/>
    <col min="7" max="7" width="10.875" style="1" customWidth="1"/>
    <col min="8" max="8" width="10.375" style="1" customWidth="1"/>
    <col min="9" max="9" width="9.75390625" style="1" customWidth="1"/>
    <col min="10" max="10" width="10.875" style="1" customWidth="1"/>
    <col min="11" max="11" width="10.25390625" style="1" customWidth="1"/>
    <col min="12" max="12" width="11.125" style="1" customWidth="1"/>
    <col min="13" max="13" width="9.75390625" style="1" customWidth="1"/>
    <col min="14" max="14" width="10.375" style="1" customWidth="1"/>
    <col min="15" max="16" width="10.875" style="1" customWidth="1"/>
    <col min="17" max="17" width="10.25390625" style="1" customWidth="1"/>
    <col min="18" max="18" width="11.375" style="1" customWidth="1"/>
    <col min="19" max="19" width="10.875" style="1" customWidth="1"/>
    <col min="20" max="20" width="10.25390625" style="1" customWidth="1"/>
    <col min="21" max="21" width="10.125" style="1" customWidth="1"/>
    <col min="22" max="22" width="11.25390625" style="1" customWidth="1"/>
    <col min="23" max="23" width="10.25390625" style="1" customWidth="1"/>
    <col min="24" max="24" width="10.625" style="1" customWidth="1"/>
    <col min="25" max="25" width="10.375" style="1" customWidth="1"/>
    <col min="26" max="26" width="10.875" style="1" customWidth="1"/>
    <col min="27" max="27" width="10.125" style="1" customWidth="1"/>
    <col min="28" max="28" width="10.875" style="1" customWidth="1"/>
    <col min="29" max="29" width="9.75390625" style="1" customWidth="1"/>
    <col min="30" max="30" width="11.25390625" style="1" customWidth="1"/>
    <col min="31" max="31" width="9.75390625" style="1" customWidth="1"/>
    <col min="32" max="32" width="10.625" style="1" customWidth="1"/>
    <col min="33" max="33" width="9.375" style="1" customWidth="1"/>
    <col min="34" max="35" width="9.75390625" style="1" customWidth="1"/>
    <col min="36" max="16384" width="9.125" style="1" customWidth="1"/>
  </cols>
  <sheetData>
    <row r="2" spans="4:14" ht="15">
      <c r="D2" s="733" t="s">
        <v>97</v>
      </c>
      <c r="E2" s="733"/>
      <c r="F2" s="733"/>
      <c r="G2" s="733"/>
      <c r="H2" s="733"/>
      <c r="I2" s="733"/>
      <c r="J2" s="733"/>
      <c r="K2" s="733"/>
      <c r="L2" s="733"/>
      <c r="M2" s="733"/>
      <c r="N2" s="733"/>
    </row>
    <row r="3" spans="2:5" ht="12.75">
      <c r="B3" s="2"/>
      <c r="C3" s="3"/>
      <c r="D3" s="3"/>
      <c r="E3" s="3"/>
    </row>
    <row r="4" spans="2:9" ht="12.75">
      <c r="B4" s="31"/>
      <c r="C4" s="31"/>
      <c r="D4" s="717" t="str">
        <f>'Р.I. Обслужено'!E4</f>
        <v>за январь - </v>
      </c>
      <c r="E4" s="717"/>
      <c r="F4" s="717" t="str">
        <f>'Р.I. Обслужено'!G4</f>
        <v>декабрь</v>
      </c>
      <c r="G4" s="717"/>
      <c r="H4" s="717" t="str">
        <f>'Р.I. Обслужено'!I4</f>
        <v>2015 года</v>
      </c>
      <c r="I4" s="717"/>
    </row>
    <row r="5" spans="2:5" ht="13.5" thickBot="1">
      <c r="B5" s="6"/>
      <c r="C5" s="6"/>
      <c r="D5" s="6"/>
      <c r="E5" s="6"/>
    </row>
    <row r="6" spans="2:35" ht="33" customHeight="1" thickBot="1">
      <c r="B6" s="719"/>
      <c r="C6" s="722" t="s">
        <v>14</v>
      </c>
      <c r="D6" s="739" t="s">
        <v>146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</row>
    <row r="7" spans="2:35" ht="14.25" customHeight="1" hidden="1" thickBot="1">
      <c r="B7" s="720"/>
      <c r="C7" s="723"/>
      <c r="D7" s="727" t="s">
        <v>138</v>
      </c>
      <c r="E7" s="176"/>
      <c r="F7" s="725" t="s">
        <v>80</v>
      </c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726"/>
      <c r="AA7" s="726"/>
      <c r="AB7" s="726"/>
      <c r="AC7" s="726"/>
      <c r="AD7" s="726"/>
      <c r="AE7" s="726"/>
      <c r="AF7" s="726"/>
      <c r="AG7" s="726"/>
      <c r="AH7" s="726"/>
      <c r="AI7" s="173"/>
    </row>
    <row r="8" spans="2:35" ht="24.75" customHeight="1" thickBot="1">
      <c r="B8" s="720"/>
      <c r="C8" s="723"/>
      <c r="D8" s="728"/>
      <c r="E8" s="737" t="s">
        <v>139</v>
      </c>
      <c r="F8" s="734" t="s">
        <v>79</v>
      </c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6"/>
      <c r="V8" s="734" t="s">
        <v>137</v>
      </c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735"/>
      <c r="AH8" s="735"/>
      <c r="AI8" s="736"/>
    </row>
    <row r="9" spans="2:41" ht="61.5" customHeight="1">
      <c r="B9" s="720"/>
      <c r="C9" s="723"/>
      <c r="D9" s="728"/>
      <c r="E9" s="737"/>
      <c r="F9" s="732" t="s">
        <v>63</v>
      </c>
      <c r="G9" s="718"/>
      <c r="H9" s="718" t="s">
        <v>57</v>
      </c>
      <c r="I9" s="718"/>
      <c r="J9" s="718" t="s">
        <v>59</v>
      </c>
      <c r="K9" s="718"/>
      <c r="L9" s="718" t="s">
        <v>62</v>
      </c>
      <c r="M9" s="718"/>
      <c r="N9" s="718" t="s">
        <v>58</v>
      </c>
      <c r="O9" s="718"/>
      <c r="P9" s="718" t="s">
        <v>61</v>
      </c>
      <c r="Q9" s="718"/>
      <c r="R9" s="718" t="s">
        <v>60</v>
      </c>
      <c r="S9" s="718"/>
      <c r="T9" s="730" t="s">
        <v>95</v>
      </c>
      <c r="U9" s="731"/>
      <c r="V9" s="732" t="s">
        <v>63</v>
      </c>
      <c r="W9" s="718"/>
      <c r="X9" s="718" t="s">
        <v>59</v>
      </c>
      <c r="Y9" s="718"/>
      <c r="Z9" s="718" t="s">
        <v>58</v>
      </c>
      <c r="AA9" s="718"/>
      <c r="AB9" s="718" t="s">
        <v>77</v>
      </c>
      <c r="AC9" s="718"/>
      <c r="AD9" s="718" t="s">
        <v>81</v>
      </c>
      <c r="AE9" s="718"/>
      <c r="AF9" s="718" t="s">
        <v>82</v>
      </c>
      <c r="AG9" s="718"/>
      <c r="AH9" s="718" t="s">
        <v>83</v>
      </c>
      <c r="AI9" s="740"/>
      <c r="AJ9" s="34"/>
      <c r="AK9" s="34"/>
      <c r="AL9" s="34"/>
      <c r="AM9" s="34"/>
      <c r="AN9" s="34"/>
      <c r="AO9" s="18"/>
    </row>
    <row r="10" spans="2:35" ht="125.25" customHeight="1" thickBot="1">
      <c r="B10" s="721"/>
      <c r="C10" s="724"/>
      <c r="D10" s="729"/>
      <c r="E10" s="738"/>
      <c r="F10" s="501" t="s">
        <v>141</v>
      </c>
      <c r="G10" s="296" t="s">
        <v>140</v>
      </c>
      <c r="H10" s="502" t="s">
        <v>141</v>
      </c>
      <c r="I10" s="296" t="s">
        <v>140</v>
      </c>
      <c r="J10" s="502" t="s">
        <v>141</v>
      </c>
      <c r="K10" s="296" t="s">
        <v>140</v>
      </c>
      <c r="L10" s="502" t="s">
        <v>141</v>
      </c>
      <c r="M10" s="296" t="s">
        <v>140</v>
      </c>
      <c r="N10" s="502" t="s">
        <v>141</v>
      </c>
      <c r="O10" s="296" t="s">
        <v>140</v>
      </c>
      <c r="P10" s="502" t="s">
        <v>141</v>
      </c>
      <c r="Q10" s="296" t="s">
        <v>140</v>
      </c>
      <c r="R10" s="502" t="s">
        <v>141</v>
      </c>
      <c r="S10" s="296" t="s">
        <v>140</v>
      </c>
      <c r="T10" s="502" t="s">
        <v>141</v>
      </c>
      <c r="U10" s="242" t="s">
        <v>140</v>
      </c>
      <c r="V10" s="503" t="s">
        <v>141</v>
      </c>
      <c r="W10" s="504" t="s">
        <v>140</v>
      </c>
      <c r="X10" s="505" t="s">
        <v>141</v>
      </c>
      <c r="Y10" s="504" t="s">
        <v>140</v>
      </c>
      <c r="Z10" s="505" t="s">
        <v>141</v>
      </c>
      <c r="AA10" s="504" t="s">
        <v>140</v>
      </c>
      <c r="AB10" s="505" t="s">
        <v>141</v>
      </c>
      <c r="AC10" s="504" t="s">
        <v>140</v>
      </c>
      <c r="AD10" s="505" t="s">
        <v>141</v>
      </c>
      <c r="AE10" s="504" t="s">
        <v>140</v>
      </c>
      <c r="AF10" s="505" t="s">
        <v>141</v>
      </c>
      <c r="AG10" s="504" t="s">
        <v>140</v>
      </c>
      <c r="AH10" s="505" t="s">
        <v>141</v>
      </c>
      <c r="AI10" s="276" t="s">
        <v>140</v>
      </c>
    </row>
    <row r="11" spans="2:35" ht="13.5" thickBot="1">
      <c r="B11" s="116" t="s">
        <v>42</v>
      </c>
      <c r="C11" s="117" t="s">
        <v>43</v>
      </c>
      <c r="D11" s="116">
        <v>1</v>
      </c>
      <c r="E11" s="172">
        <v>2</v>
      </c>
      <c r="F11" s="116">
        <v>3</v>
      </c>
      <c r="G11" s="171">
        <v>4</v>
      </c>
      <c r="H11" s="171">
        <v>5</v>
      </c>
      <c r="I11" s="171">
        <v>6</v>
      </c>
      <c r="J11" s="171">
        <v>7</v>
      </c>
      <c r="K11" s="171">
        <v>8</v>
      </c>
      <c r="L11" s="171">
        <v>9</v>
      </c>
      <c r="M11" s="171">
        <v>10</v>
      </c>
      <c r="N11" s="171">
        <v>11</v>
      </c>
      <c r="O11" s="171">
        <v>12</v>
      </c>
      <c r="P11" s="171">
        <v>13</v>
      </c>
      <c r="Q11" s="171">
        <v>14</v>
      </c>
      <c r="R11" s="171">
        <v>15</v>
      </c>
      <c r="S11" s="171">
        <v>16</v>
      </c>
      <c r="T11" s="171">
        <v>17</v>
      </c>
      <c r="U11" s="172">
        <v>18</v>
      </c>
      <c r="V11" s="116">
        <v>19</v>
      </c>
      <c r="W11" s="171">
        <v>20</v>
      </c>
      <c r="X11" s="171">
        <v>21</v>
      </c>
      <c r="Y11" s="171">
        <v>22</v>
      </c>
      <c r="Z11" s="171">
        <v>23</v>
      </c>
      <c r="AA11" s="171">
        <v>24</v>
      </c>
      <c r="AB11" s="171">
        <v>25</v>
      </c>
      <c r="AC11" s="171">
        <v>26</v>
      </c>
      <c r="AD11" s="171">
        <v>27</v>
      </c>
      <c r="AE11" s="171">
        <v>28</v>
      </c>
      <c r="AF11" s="171">
        <v>29</v>
      </c>
      <c r="AG11" s="171">
        <v>30</v>
      </c>
      <c r="AH11" s="171">
        <v>31</v>
      </c>
      <c r="AI11" s="172">
        <v>32</v>
      </c>
    </row>
    <row r="12" spans="2:37" ht="26.25" customHeight="1">
      <c r="B12" s="40">
        <v>1</v>
      </c>
      <c r="C12" s="174" t="s">
        <v>12</v>
      </c>
      <c r="D12" s="279">
        <f>F12+H12+J12+L12+N12+P12+R12+T12+V12+X12+Z12+AB12+AD12+AF12+AH12</f>
        <v>105929</v>
      </c>
      <c r="E12" s="280">
        <f>G12+I12+K12+M12+O12+Q12+S12+U12+W12+Y12+AA12+AC12+AE12+AG12+AI12</f>
        <v>30677</v>
      </c>
      <c r="F12" s="65">
        <f>SUM(F13:F29)</f>
        <v>68561</v>
      </c>
      <c r="G12" s="66">
        <f aca="true" t="shared" si="0" ref="G12:AH12">SUM(G13:G29)</f>
        <v>18153</v>
      </c>
      <c r="H12" s="66">
        <f t="shared" si="0"/>
        <v>16816</v>
      </c>
      <c r="I12" s="66">
        <f t="shared" si="0"/>
        <v>5405</v>
      </c>
      <c r="J12" s="66">
        <f t="shared" si="0"/>
        <v>804</v>
      </c>
      <c r="K12" s="66">
        <f t="shared" si="0"/>
        <v>151</v>
      </c>
      <c r="L12" s="66">
        <f t="shared" si="0"/>
        <v>0</v>
      </c>
      <c r="M12" s="66">
        <f t="shared" si="0"/>
        <v>0</v>
      </c>
      <c r="N12" s="66">
        <f t="shared" si="0"/>
        <v>10474</v>
      </c>
      <c r="O12" s="66">
        <f t="shared" si="0"/>
        <v>2748</v>
      </c>
      <c r="P12" s="66">
        <f t="shared" si="0"/>
        <v>113</v>
      </c>
      <c r="Q12" s="66">
        <f t="shared" si="0"/>
        <v>53</v>
      </c>
      <c r="R12" s="66">
        <f t="shared" si="0"/>
        <v>0</v>
      </c>
      <c r="S12" s="66">
        <f t="shared" si="0"/>
        <v>0</v>
      </c>
      <c r="T12" s="66">
        <f t="shared" si="0"/>
        <v>959</v>
      </c>
      <c r="U12" s="67">
        <f t="shared" si="0"/>
        <v>182</v>
      </c>
      <c r="V12" s="65">
        <f t="shared" si="0"/>
        <v>8202</v>
      </c>
      <c r="W12" s="66">
        <f t="shared" si="0"/>
        <v>3985</v>
      </c>
      <c r="X12" s="66">
        <f t="shared" si="0"/>
        <v>0</v>
      </c>
      <c r="Y12" s="66">
        <f t="shared" si="0"/>
        <v>0</v>
      </c>
      <c r="Z12" s="66">
        <f t="shared" si="0"/>
        <v>0</v>
      </c>
      <c r="AA12" s="66">
        <f t="shared" si="0"/>
        <v>0</v>
      </c>
      <c r="AB12" s="66">
        <f t="shared" si="0"/>
        <v>0</v>
      </c>
      <c r="AC12" s="66">
        <f t="shared" si="0"/>
        <v>0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0</v>
      </c>
      <c r="AH12" s="66">
        <f t="shared" si="0"/>
        <v>0</v>
      </c>
      <c r="AI12" s="67">
        <f>SUM(AI13:AI29)</f>
        <v>0</v>
      </c>
      <c r="AJ12" s="618" t="str">
        <f>IF(AND('Р.I. Обслужено'!E22=0,D12=0),"Да",IF('Р.I. Обслужено'!E22&lt;=D12,"да","неверно"))</f>
        <v>да</v>
      </c>
      <c r="AK12" s="618" t="str">
        <f>IF(AND('Р.I. Обслужено'!F22=0,E12=0),"Да",IF('Р.I. Обслужено'!F22&lt;=E12,"да","неверно"))</f>
        <v>да</v>
      </c>
    </row>
    <row r="13" spans="2:37" ht="24" customHeight="1">
      <c r="B13" s="9" t="s">
        <v>24</v>
      </c>
      <c r="C13" s="10" t="s">
        <v>0</v>
      </c>
      <c r="D13" s="281">
        <f aca="true" t="shared" si="1" ref="D13:E41">F13+H13+J13+L13+N13+P13+R13+T13+V13+X13+Z13+AB13+AD13+AF13+AH13</f>
        <v>41631</v>
      </c>
      <c r="E13" s="282">
        <f t="shared" si="1"/>
        <v>19101</v>
      </c>
      <c r="F13" s="381">
        <v>24364</v>
      </c>
      <c r="G13" s="382">
        <v>10768</v>
      </c>
      <c r="H13" s="382">
        <v>6269</v>
      </c>
      <c r="I13" s="382">
        <v>2940</v>
      </c>
      <c r="J13" s="36"/>
      <c r="K13" s="36"/>
      <c r="L13" s="36"/>
      <c r="M13" s="36"/>
      <c r="N13" s="382">
        <v>2700</v>
      </c>
      <c r="O13" s="382">
        <v>1357</v>
      </c>
      <c r="P13" s="382">
        <v>96</v>
      </c>
      <c r="Q13" s="382">
        <v>51</v>
      </c>
      <c r="R13" s="382"/>
      <c r="S13" s="382"/>
      <c r="T13" s="386"/>
      <c r="U13" s="383"/>
      <c r="V13" s="381">
        <v>8202</v>
      </c>
      <c r="W13" s="386">
        <v>3985</v>
      </c>
      <c r="X13" s="419"/>
      <c r="Y13" s="419"/>
      <c r="Z13" s="382"/>
      <c r="AA13" s="382"/>
      <c r="AB13" s="386"/>
      <c r="AC13" s="382"/>
      <c r="AD13" s="382"/>
      <c r="AE13" s="382"/>
      <c r="AF13" s="382"/>
      <c r="AG13" s="382"/>
      <c r="AH13" s="382"/>
      <c r="AI13" s="384"/>
      <c r="AJ13" s="618" t="str">
        <f>IF(AND('Р.I. Обслужено'!E23=0,D13=0),"Да",IF('Р.I. Обслужено'!E23&lt;=D13,"да","неверно"))</f>
        <v>да</v>
      </c>
      <c r="AK13" s="618" t="str">
        <f>IF(AND('Р.I. Обслужено'!F23=0,E13=0),"Да",IF('Р.I. Обслужено'!F23&lt;=E13,"да","неверно"))</f>
        <v>да</v>
      </c>
    </row>
    <row r="14" spans="2:37" ht="24" customHeight="1">
      <c r="B14" s="11" t="s">
        <v>25</v>
      </c>
      <c r="C14" s="12" t="s">
        <v>8</v>
      </c>
      <c r="D14" s="281">
        <f t="shared" si="1"/>
        <v>0</v>
      </c>
      <c r="E14" s="282">
        <f t="shared" si="1"/>
        <v>0</v>
      </c>
      <c r="F14" s="381"/>
      <c r="G14" s="382"/>
      <c r="H14" s="382"/>
      <c r="I14" s="382"/>
      <c r="J14" s="382"/>
      <c r="K14" s="382"/>
      <c r="L14" s="382"/>
      <c r="M14" s="386"/>
      <c r="N14" s="382"/>
      <c r="O14" s="382"/>
      <c r="P14" s="382"/>
      <c r="Q14" s="382"/>
      <c r="R14" s="382"/>
      <c r="S14" s="382"/>
      <c r="T14" s="382"/>
      <c r="U14" s="384"/>
      <c r="V14" s="381"/>
      <c r="W14" s="382"/>
      <c r="X14" s="382"/>
      <c r="Y14" s="382"/>
      <c r="Z14" s="382"/>
      <c r="AA14" s="382"/>
      <c r="AB14" s="386"/>
      <c r="AC14" s="382"/>
      <c r="AD14" s="382"/>
      <c r="AE14" s="382"/>
      <c r="AF14" s="382"/>
      <c r="AG14" s="382"/>
      <c r="AH14" s="382"/>
      <c r="AI14" s="384"/>
      <c r="AJ14" s="618" t="str">
        <f>IF(AND('Р.I. Обслужено'!E24=0,D14=0),"Да",IF('Р.I. Обслужено'!E24&lt;=D14,"да","неверно"))</f>
        <v>Да</v>
      </c>
      <c r="AK14" s="618" t="str">
        <f>IF(AND('Р.I. Обслужено'!F24=0,E14=0),"Да",IF('Р.I. Обслужено'!F24&lt;=E14,"да","неверно"))</f>
        <v>Да</v>
      </c>
    </row>
    <row r="15" spans="2:37" ht="24">
      <c r="B15" s="11" t="s">
        <v>26</v>
      </c>
      <c r="C15" s="12" t="s">
        <v>9</v>
      </c>
      <c r="D15" s="281">
        <f t="shared" si="1"/>
        <v>0</v>
      </c>
      <c r="E15" s="282">
        <f t="shared" si="1"/>
        <v>0</v>
      </c>
      <c r="F15" s="381"/>
      <c r="G15" s="382"/>
      <c r="H15" s="382"/>
      <c r="I15" s="382"/>
      <c r="J15" s="382"/>
      <c r="K15" s="382"/>
      <c r="L15" s="382"/>
      <c r="M15" s="386"/>
      <c r="N15" s="382"/>
      <c r="O15" s="382"/>
      <c r="P15" s="382"/>
      <c r="Q15" s="382"/>
      <c r="R15" s="382"/>
      <c r="S15" s="382"/>
      <c r="T15" s="382"/>
      <c r="U15" s="384"/>
      <c r="V15" s="381"/>
      <c r="W15" s="382"/>
      <c r="X15" s="382"/>
      <c r="Y15" s="382"/>
      <c r="Z15" s="382"/>
      <c r="AA15" s="382"/>
      <c r="AB15" s="386"/>
      <c r="AC15" s="382"/>
      <c r="AD15" s="382"/>
      <c r="AE15" s="382"/>
      <c r="AF15" s="382"/>
      <c r="AG15" s="382"/>
      <c r="AH15" s="382"/>
      <c r="AI15" s="384"/>
      <c r="AJ15" s="618" t="str">
        <f>IF(AND('Р.I. Обслужено'!E25=0,D15=0),"Да",IF('Р.I. Обслужено'!E25&lt;=D15,"да","неверно"))</f>
        <v>Да</v>
      </c>
      <c r="AK15" s="618" t="str">
        <f>IF(AND('Р.I. Обслужено'!F25=0,E15=0),"Да",IF('Р.I. Обслужено'!F25&lt;=E15,"да","неверно"))</f>
        <v>Да</v>
      </c>
    </row>
    <row r="16" spans="2:37" ht="24">
      <c r="B16" s="11" t="s">
        <v>27</v>
      </c>
      <c r="C16" s="12" t="s">
        <v>1</v>
      </c>
      <c r="D16" s="587">
        <f t="shared" si="1"/>
        <v>0</v>
      </c>
      <c r="E16" s="588">
        <f t="shared" si="1"/>
        <v>0</v>
      </c>
      <c r="F16" s="38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9"/>
      <c r="V16" s="38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9"/>
      <c r="AJ16" s="618" t="str">
        <f>IF(AND('Р.I. Обслужено'!E26=0,D16=0),"Да",IF('Р.I. Обслужено'!E26&lt;=D16,"да","неверно"))</f>
        <v>Да</v>
      </c>
      <c r="AK16" s="618" t="str">
        <f>IF(AND('Р.I. Обслужено'!F26=0,E16=0),"Да",IF('Р.I. Обслужено'!F26&lt;=E16,"да","неверно"))</f>
        <v>Да</v>
      </c>
    </row>
    <row r="17" spans="2:37" ht="24" customHeight="1">
      <c r="B17" s="11" t="s">
        <v>28</v>
      </c>
      <c r="C17" s="12" t="s">
        <v>2</v>
      </c>
      <c r="D17" s="281">
        <f t="shared" si="1"/>
        <v>0</v>
      </c>
      <c r="E17" s="282">
        <f t="shared" si="1"/>
        <v>0</v>
      </c>
      <c r="F17" s="38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9"/>
      <c r="V17" s="381"/>
      <c r="W17" s="382"/>
      <c r="X17" s="382"/>
      <c r="Y17" s="382"/>
      <c r="Z17" s="382"/>
      <c r="AA17" s="382"/>
      <c r="AB17" s="386"/>
      <c r="AC17" s="382"/>
      <c r="AD17" s="382"/>
      <c r="AE17" s="382"/>
      <c r="AF17" s="382"/>
      <c r="AG17" s="382"/>
      <c r="AH17" s="382"/>
      <c r="AI17" s="384"/>
      <c r="AJ17" s="618" t="str">
        <f>IF(AND('Р.I. Обслужено'!E27=0,D17=0),"Да",IF('Р.I. Обслужено'!E27&lt;=D17,"да","неверно"))</f>
        <v>Да</v>
      </c>
      <c r="AK17" s="618" t="str">
        <f>IF(AND('Р.I. Обслужено'!F27=0,E17=0),"Да",IF('Р.I. Обслужено'!F27&lt;=E17,"да","неверно"))</f>
        <v>Да</v>
      </c>
    </row>
    <row r="18" spans="2:37" ht="28.5" customHeight="1">
      <c r="B18" s="11" t="s">
        <v>29</v>
      </c>
      <c r="C18" s="12" t="s">
        <v>10</v>
      </c>
      <c r="D18" s="281">
        <f t="shared" si="1"/>
        <v>0</v>
      </c>
      <c r="E18" s="282">
        <f t="shared" si="1"/>
        <v>0</v>
      </c>
      <c r="F18" s="381"/>
      <c r="G18" s="382"/>
      <c r="H18" s="382"/>
      <c r="I18" s="382"/>
      <c r="J18" s="382"/>
      <c r="K18" s="382"/>
      <c r="L18" s="382"/>
      <c r="M18" s="386"/>
      <c r="N18" s="382"/>
      <c r="O18" s="382"/>
      <c r="P18" s="382"/>
      <c r="Q18" s="382"/>
      <c r="R18" s="382"/>
      <c r="S18" s="382"/>
      <c r="T18" s="36"/>
      <c r="U18" s="39"/>
      <c r="V18" s="385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3"/>
      <c r="AJ18" s="618" t="str">
        <f>IF(AND('Р.I. Обслужено'!E28=0,D18=0),"Да",IF('Р.I. Обслужено'!E28&lt;=D18,"да","неверно"))</f>
        <v>Да</v>
      </c>
      <c r="AK18" s="618" t="str">
        <f>IF(AND('Р.I. Обслужено'!F28=0,E18=0),"Да",IF('Р.I. Обслужено'!F28&lt;=E18,"да","неверно"))</f>
        <v>Да</v>
      </c>
    </row>
    <row r="19" spans="2:37" ht="28.5" customHeight="1">
      <c r="B19" s="11" t="s">
        <v>30</v>
      </c>
      <c r="C19" s="12" t="s">
        <v>84</v>
      </c>
      <c r="D19" s="587">
        <f t="shared" si="1"/>
        <v>0</v>
      </c>
      <c r="E19" s="588">
        <f t="shared" si="1"/>
        <v>0</v>
      </c>
      <c r="F19" s="38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9"/>
      <c r="V19" s="38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9"/>
      <c r="AJ19" s="618" t="str">
        <f>IF(AND('Р.I. Обслужено'!E29=0,D19=0),"Да",IF('Р.I. Обслужено'!E29&lt;=D19,"да","неверно"))</f>
        <v>Да</v>
      </c>
      <c r="AK19" s="618" t="str">
        <f>IF(AND('Р.I. Обслужено'!F29=0,E19=0),"Да",IF('Р.I. Обслужено'!F29&lt;=E19,"да","неверно"))</f>
        <v>Да</v>
      </c>
    </row>
    <row r="20" spans="2:37" ht="21.75" customHeight="1">
      <c r="B20" s="13" t="s">
        <v>31</v>
      </c>
      <c r="C20" s="12" t="s">
        <v>193</v>
      </c>
      <c r="D20" s="281">
        <f t="shared" si="1"/>
        <v>63339</v>
      </c>
      <c r="E20" s="282">
        <f t="shared" si="1"/>
        <v>11394</v>
      </c>
      <c r="F20" s="381">
        <v>44197</v>
      </c>
      <c r="G20" s="382">
        <v>7385</v>
      </c>
      <c r="H20" s="382">
        <v>10547</v>
      </c>
      <c r="I20" s="382">
        <v>2465</v>
      </c>
      <c r="J20" s="382">
        <v>804</v>
      </c>
      <c r="K20" s="382">
        <v>151</v>
      </c>
      <c r="L20" s="386"/>
      <c r="M20" s="386"/>
      <c r="N20" s="382">
        <v>7774</v>
      </c>
      <c r="O20" s="382">
        <v>1391</v>
      </c>
      <c r="P20" s="382">
        <v>17</v>
      </c>
      <c r="Q20" s="382">
        <v>2</v>
      </c>
      <c r="R20" s="382"/>
      <c r="S20" s="382"/>
      <c r="T20" s="36"/>
      <c r="U20" s="39"/>
      <c r="V20" s="385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3"/>
      <c r="AJ20" s="618" t="str">
        <f>IF(AND('Р.I. Обслужено'!E30=0,D20=0),"Да",IF('Р.I. Обслужено'!E30&lt;=D20,"да","неверно"))</f>
        <v>да</v>
      </c>
      <c r="AK20" s="618" t="str">
        <f>IF(AND('Р.I. Обслужено'!F30=0,E20=0),"Да",IF('Р.I. Обслужено'!F30&lt;=E20,"да","неверно"))</f>
        <v>да</v>
      </c>
    </row>
    <row r="21" spans="2:37" ht="24">
      <c r="B21" s="11" t="s">
        <v>32</v>
      </c>
      <c r="C21" s="12" t="s">
        <v>3</v>
      </c>
      <c r="D21" s="281">
        <f t="shared" si="1"/>
        <v>959</v>
      </c>
      <c r="E21" s="282">
        <f t="shared" si="1"/>
        <v>182</v>
      </c>
      <c r="F21" s="38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82">
        <v>959</v>
      </c>
      <c r="U21" s="383">
        <v>182</v>
      </c>
      <c r="V21" s="385"/>
      <c r="W21" s="386"/>
      <c r="X21" s="386"/>
      <c r="Y21" s="386"/>
      <c r="Z21" s="386"/>
      <c r="AA21" s="386"/>
      <c r="AB21" s="386"/>
      <c r="AC21" s="382"/>
      <c r="AD21" s="382"/>
      <c r="AE21" s="382"/>
      <c r="AF21" s="382"/>
      <c r="AG21" s="382"/>
      <c r="AH21" s="382"/>
      <c r="AI21" s="384"/>
      <c r="AJ21" s="618" t="str">
        <f>IF(AND('Р.I. Обслужено'!E31=0,D21=0),"Да",IF('Р.I. Обслужено'!E31&lt;=D21,"да","неверно"))</f>
        <v>да</v>
      </c>
      <c r="AK21" s="618" t="str">
        <f>IF(AND('Р.I. Обслужено'!F31=0,E21=0),"Да",IF('Р.I. Обслужено'!F31&lt;=E21,"да","неверно"))</f>
        <v>да</v>
      </c>
    </row>
    <row r="22" spans="2:37" ht="12.75">
      <c r="B22" s="11" t="s">
        <v>33</v>
      </c>
      <c r="C22" s="12" t="s">
        <v>15</v>
      </c>
      <c r="D22" s="587">
        <f t="shared" si="1"/>
        <v>0</v>
      </c>
      <c r="E22" s="588">
        <f t="shared" si="1"/>
        <v>0</v>
      </c>
      <c r="F22" s="38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9"/>
      <c r="V22" s="38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9"/>
      <c r="AJ22" s="618" t="str">
        <f>IF(AND('Р.I. Обслужено'!E32=0,D22=0),"Да",IF('Р.I. Обслужено'!E32&lt;=D22,"да","неверно"))</f>
        <v>Да</v>
      </c>
      <c r="AK22" s="618" t="str">
        <f>IF(AND('Р.I. Обслужено'!F32=0,E22=0),"Да",IF('Р.I. Обслужено'!F32&lt;=E22,"да","неверно"))</f>
        <v>Да</v>
      </c>
    </row>
    <row r="23" spans="2:37" ht="12.75">
      <c r="B23" s="11" t="s">
        <v>34</v>
      </c>
      <c r="C23" s="12" t="s">
        <v>6</v>
      </c>
      <c r="D23" s="587">
        <f t="shared" si="1"/>
        <v>0</v>
      </c>
      <c r="E23" s="588">
        <f t="shared" si="1"/>
        <v>0</v>
      </c>
      <c r="F23" s="38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/>
      <c r="V23" s="38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9"/>
      <c r="AJ23" s="618" t="str">
        <f>IF(AND('Р.I. Обслужено'!E33=0,D23=0),"Да",IF('Р.I. Обслужено'!E33&lt;=D23,"да","неверно"))</f>
        <v>Да</v>
      </c>
      <c r="AK23" s="618" t="str">
        <f>IF(AND('Р.I. Обслужено'!F33=0,E23=0),"Да",IF('Р.I. Обслужено'!F33&lt;=E23,"да","неверно"))</f>
        <v>Да</v>
      </c>
    </row>
    <row r="24" spans="2:37" ht="24">
      <c r="B24" s="11" t="s">
        <v>35</v>
      </c>
      <c r="C24" s="12" t="s">
        <v>7</v>
      </c>
      <c r="D24" s="281">
        <f t="shared" si="1"/>
        <v>0</v>
      </c>
      <c r="E24" s="282">
        <f t="shared" si="1"/>
        <v>0</v>
      </c>
      <c r="F24" s="381"/>
      <c r="G24" s="382"/>
      <c r="H24" s="382"/>
      <c r="I24" s="382"/>
      <c r="J24" s="382"/>
      <c r="K24" s="382"/>
      <c r="L24" s="382"/>
      <c r="M24" s="386"/>
      <c r="N24" s="382"/>
      <c r="O24" s="382"/>
      <c r="P24" s="382"/>
      <c r="Q24" s="382"/>
      <c r="R24" s="382"/>
      <c r="S24" s="382"/>
      <c r="T24" s="382"/>
      <c r="U24" s="384"/>
      <c r="V24" s="381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4"/>
      <c r="AJ24" s="618" t="str">
        <f>IF(AND('Р.I. Обслужено'!E34=0,D24=0),"Да",IF('Р.I. Обслужено'!E34&lt;=D24,"да","неверно"))</f>
        <v>Да</v>
      </c>
      <c r="AK24" s="618" t="str">
        <f>IF(AND('Р.I. Обслужено'!F34=0,E24=0),"Да",IF('Р.I. Обслужено'!F34&lt;=E24,"да","неверно"))</f>
        <v>Да</v>
      </c>
    </row>
    <row r="25" spans="2:37" ht="24">
      <c r="B25" s="11" t="s">
        <v>36</v>
      </c>
      <c r="C25" s="12" t="s">
        <v>4</v>
      </c>
      <c r="D25" s="587">
        <f>F25+H25+J25+L25+N25+P25+R25+T25+V25+X25+Z25+AB25+AD25+AF25+AH25</f>
        <v>0</v>
      </c>
      <c r="E25" s="588">
        <f t="shared" si="1"/>
        <v>0</v>
      </c>
      <c r="F25" s="3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9"/>
      <c r="V25" s="38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9"/>
      <c r="AJ25" s="618" t="str">
        <f>IF(AND('Р.I. Обслужено'!E35=0,D25=0),"Да",IF('Р.I. Обслужено'!E35&lt;=D25,"да","неверно"))</f>
        <v>Да</v>
      </c>
      <c r="AK25" s="618" t="str">
        <f>IF(AND('Р.I. Обслужено'!F35=0,E25=0),"Да",IF('Р.I. Обслужено'!F35&lt;=E25,"да","неверно"))</f>
        <v>Да</v>
      </c>
    </row>
    <row r="26" spans="2:37" ht="12.75">
      <c r="B26" s="11" t="s">
        <v>37</v>
      </c>
      <c r="C26" s="12" t="s">
        <v>11</v>
      </c>
      <c r="D26" s="587">
        <f t="shared" si="1"/>
        <v>0</v>
      </c>
      <c r="E26" s="588">
        <f t="shared" si="1"/>
        <v>0</v>
      </c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9"/>
      <c r="V26" s="38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9"/>
      <c r="AJ26" s="618" t="str">
        <f>IF(AND('Р.I. Обслужено'!E36=0,D26=0),"Да",IF('Р.I. Обслужено'!E36&lt;=D26,"да","неверно"))</f>
        <v>Да</v>
      </c>
      <c r="AK26" s="618" t="str">
        <f>IF(AND('Р.I. Обслужено'!F36=0,E26=0),"Да",IF('Р.I. Обслужено'!F36&lt;=E26,"да","неверно"))</f>
        <v>Да</v>
      </c>
    </row>
    <row r="27" spans="2:37" ht="12.75">
      <c r="B27" s="14" t="s">
        <v>38</v>
      </c>
      <c r="C27" s="12" t="s">
        <v>53</v>
      </c>
      <c r="D27" s="587">
        <f t="shared" si="1"/>
        <v>0</v>
      </c>
      <c r="E27" s="588">
        <f t="shared" si="1"/>
        <v>0</v>
      </c>
      <c r="F27" s="3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9"/>
      <c r="V27" s="38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9"/>
      <c r="AJ27" s="618" t="str">
        <f>IF(AND('Р.I. Обслужено'!E37=0,D27=0),"Да",IF('Р.I. Обслужено'!E37&lt;=D27,"да","неверно"))</f>
        <v>Да</v>
      </c>
      <c r="AK27" s="618" t="str">
        <f>IF(AND('Р.I. Обслужено'!F37=0,E27=0),"Да",IF('Р.I. Обслужено'!F37&lt;=E27,"да","неверно"))</f>
        <v>Да</v>
      </c>
    </row>
    <row r="28" spans="2:37" ht="39.75" customHeight="1">
      <c r="B28" s="14" t="s">
        <v>39</v>
      </c>
      <c r="C28" s="12" t="s">
        <v>13</v>
      </c>
      <c r="D28" s="587">
        <f t="shared" si="1"/>
        <v>0</v>
      </c>
      <c r="E28" s="588">
        <f t="shared" si="1"/>
        <v>0</v>
      </c>
      <c r="F28" s="3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9"/>
      <c r="V28" s="38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9"/>
      <c r="AJ28" s="618" t="str">
        <f>IF(AND('Р.I. Обслужено'!E38=0,D28=0),"Да",IF('Р.I. Обслужено'!E38&lt;=D28,"да","неверно"))</f>
        <v>Да</v>
      </c>
      <c r="AK28" s="618" t="str">
        <f>IF(AND('Р.I. Обслужено'!F38=0,E28=0),"Да",IF('Р.I. Обслужено'!F38&lt;=E28,"да","неверно"))</f>
        <v>Да</v>
      </c>
    </row>
    <row r="29" spans="2:37" ht="24.75" thickBot="1">
      <c r="B29" s="147" t="s">
        <v>40</v>
      </c>
      <c r="C29" s="178" t="s">
        <v>5</v>
      </c>
      <c r="D29" s="589">
        <f t="shared" si="1"/>
        <v>0</v>
      </c>
      <c r="E29" s="590">
        <f t="shared" si="1"/>
        <v>0</v>
      </c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  <c r="V29" s="68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J29" s="618" t="str">
        <f>IF(AND('Р.I. Обслужено'!E39=0,D29=0),"Да",IF('Р.I. Обслужено'!E39&lt;=D29,"да","неверно"))</f>
        <v>Да</v>
      </c>
      <c r="AK29" s="618" t="str">
        <f>IF(AND('Р.I. Обслужено'!F39=0,E29=0),"Да",IF('Р.I. Обслужено'!F39&lt;=E29,"да","неверно"))</f>
        <v>Да</v>
      </c>
    </row>
    <row r="30" spans="2:37" ht="27.75" customHeight="1" thickBot="1">
      <c r="B30" s="179">
        <v>2</v>
      </c>
      <c r="C30" s="180" t="s">
        <v>56</v>
      </c>
      <c r="D30" s="591">
        <f t="shared" si="1"/>
        <v>0</v>
      </c>
      <c r="E30" s="592">
        <f t="shared" si="1"/>
        <v>0</v>
      </c>
      <c r="F30" s="223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224"/>
      <c r="V30" s="223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224"/>
      <c r="AJ30" s="618" t="str">
        <f>IF(AND('Р.I. Обслужено'!E40=0,D30=0),"Да",IF('Р.I. Обслужено'!E40&lt;=D30,"да","неверно"))</f>
        <v>Да</v>
      </c>
      <c r="AK30" s="618" t="str">
        <f>IF(AND('Р.I. Обслужено'!F40=0,E30=0),"Да",IF('Р.I. Обслужено'!F40&lt;=E30,"да","неверно"))</f>
        <v>Да</v>
      </c>
    </row>
    <row r="31" spans="2:37" ht="24">
      <c r="B31" s="183">
        <v>3</v>
      </c>
      <c r="C31" s="184" t="s">
        <v>19</v>
      </c>
      <c r="D31" s="279">
        <f t="shared" si="1"/>
        <v>0</v>
      </c>
      <c r="E31" s="280">
        <f t="shared" si="1"/>
        <v>0</v>
      </c>
      <c r="F31" s="65">
        <f>SUM(F32:F34)</f>
        <v>0</v>
      </c>
      <c r="G31" s="66">
        <f aca="true" t="shared" si="2" ref="G31:AH31">SUM(G32:G34)</f>
        <v>0</v>
      </c>
      <c r="H31" s="66">
        <f t="shared" si="2"/>
        <v>0</v>
      </c>
      <c r="I31" s="66">
        <f t="shared" si="2"/>
        <v>0</v>
      </c>
      <c r="J31" s="66">
        <f t="shared" si="2"/>
        <v>0</v>
      </c>
      <c r="K31" s="66">
        <f t="shared" si="2"/>
        <v>0</v>
      </c>
      <c r="L31" s="66">
        <f t="shared" si="2"/>
        <v>0</v>
      </c>
      <c r="M31" s="66">
        <f t="shared" si="2"/>
        <v>0</v>
      </c>
      <c r="N31" s="66">
        <f t="shared" si="2"/>
        <v>0</v>
      </c>
      <c r="O31" s="66">
        <f t="shared" si="2"/>
        <v>0</v>
      </c>
      <c r="P31" s="66">
        <f t="shared" si="2"/>
        <v>0</v>
      </c>
      <c r="Q31" s="66">
        <f t="shared" si="2"/>
        <v>0</v>
      </c>
      <c r="R31" s="66">
        <f t="shared" si="2"/>
        <v>0</v>
      </c>
      <c r="S31" s="66">
        <f t="shared" si="2"/>
        <v>0</v>
      </c>
      <c r="T31" s="66">
        <f t="shared" si="2"/>
        <v>0</v>
      </c>
      <c r="U31" s="67">
        <f t="shared" si="2"/>
        <v>0</v>
      </c>
      <c r="V31" s="65">
        <f t="shared" si="2"/>
        <v>0</v>
      </c>
      <c r="W31" s="66">
        <f t="shared" si="2"/>
        <v>0</v>
      </c>
      <c r="X31" s="66">
        <f t="shared" si="2"/>
        <v>0</v>
      </c>
      <c r="Y31" s="66">
        <f t="shared" si="2"/>
        <v>0</v>
      </c>
      <c r="Z31" s="66">
        <f t="shared" si="2"/>
        <v>0</v>
      </c>
      <c r="AA31" s="66">
        <f t="shared" si="2"/>
        <v>0</v>
      </c>
      <c r="AB31" s="66">
        <f t="shared" si="2"/>
        <v>0</v>
      </c>
      <c r="AC31" s="66">
        <f t="shared" si="2"/>
        <v>0</v>
      </c>
      <c r="AD31" s="66">
        <f t="shared" si="2"/>
        <v>0</v>
      </c>
      <c r="AE31" s="66">
        <f t="shared" si="2"/>
        <v>0</v>
      </c>
      <c r="AF31" s="66">
        <f t="shared" si="2"/>
        <v>0</v>
      </c>
      <c r="AG31" s="66">
        <f t="shared" si="2"/>
        <v>0</v>
      </c>
      <c r="AH31" s="66">
        <f t="shared" si="2"/>
        <v>0</v>
      </c>
      <c r="AI31" s="67">
        <f>SUM(AI32:AI34)</f>
        <v>0</v>
      </c>
      <c r="AJ31" s="618" t="str">
        <f>IF(AND('Р.I. Обслужено'!E41=0,D31=0),"Да",IF('Р.I. Обслужено'!E41&lt;=D31,"да","неверно"))</f>
        <v>Да</v>
      </c>
      <c r="AK31" s="618" t="str">
        <f>IF(AND('Р.I. Обслужено'!F41=0,E31=0),"Да",IF('Р.I. Обслужено'!F41&lt;=E31,"да","неверно"))</f>
        <v>Да</v>
      </c>
    </row>
    <row r="32" spans="2:37" ht="12.75">
      <c r="B32" s="24" t="s">
        <v>86</v>
      </c>
      <c r="C32" s="27" t="s">
        <v>54</v>
      </c>
      <c r="D32" s="587">
        <f t="shared" si="1"/>
        <v>0</v>
      </c>
      <c r="E32" s="588">
        <f t="shared" si="1"/>
        <v>0</v>
      </c>
      <c r="F32" s="38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9"/>
      <c r="V32" s="38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9"/>
      <c r="AJ32" s="618" t="str">
        <f>IF(AND('Р.I. Обслужено'!E42=0,D32=0),"Да",IF('Р.I. Обслужено'!E42&lt;=D32,"да","неверно"))</f>
        <v>Да</v>
      </c>
      <c r="AK32" s="618" t="str">
        <f>IF(AND('Р.I. Обслужено'!F42=0,E32=0),"Да",IF('Р.I. Обслужено'!F42&lt;=E32,"да","неверно"))</f>
        <v>Да</v>
      </c>
    </row>
    <row r="33" spans="2:37" ht="12.75">
      <c r="B33" s="24" t="s">
        <v>87</v>
      </c>
      <c r="C33" s="25" t="s">
        <v>55</v>
      </c>
      <c r="D33" s="587">
        <f t="shared" si="1"/>
        <v>0</v>
      </c>
      <c r="E33" s="588">
        <f t="shared" si="1"/>
        <v>0</v>
      </c>
      <c r="F33" s="38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9"/>
      <c r="V33" s="38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9"/>
      <c r="AJ33" s="618" t="str">
        <f>IF(AND('Р.I. Обслужено'!E43=0,D33=0),"Да",IF('Р.I. Обслужено'!E43&lt;=D33,"да","неверно"))</f>
        <v>Да</v>
      </c>
      <c r="AK33" s="618" t="str">
        <f>IF(AND('Р.I. Обслужено'!F43=0,E33=0),"Да",IF('Р.I. Обслужено'!F43&lt;=E33,"да","неверно"))</f>
        <v>Да</v>
      </c>
    </row>
    <row r="34" spans="2:37" ht="13.5" thickBot="1">
      <c r="B34" s="185" t="s">
        <v>88</v>
      </c>
      <c r="C34" s="186" t="s">
        <v>53</v>
      </c>
      <c r="D34" s="589">
        <f t="shared" si="1"/>
        <v>0</v>
      </c>
      <c r="E34" s="590">
        <f t="shared" si="1"/>
        <v>0</v>
      </c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68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  <c r="AJ34" s="618" t="str">
        <f>IF(AND('Р.I. Обслужено'!E44=0,D34=0),"Да",IF('Р.I. Обслужено'!E44&lt;=D34,"да","неверно"))</f>
        <v>Да</v>
      </c>
      <c r="AK34" s="618" t="str">
        <f>IF(AND('Р.I. Обслужено'!F44=0,E34=0),"Да",IF('Р.I. Обслужено'!F44&lt;=E34,"да","неверно"))</f>
        <v>Да</v>
      </c>
    </row>
    <row r="35" spans="2:37" ht="24.75" thickBot="1">
      <c r="B35" s="134">
        <v>4</v>
      </c>
      <c r="C35" s="189" t="s">
        <v>20</v>
      </c>
      <c r="D35" s="283">
        <f t="shared" si="1"/>
        <v>0</v>
      </c>
      <c r="E35" s="284">
        <f t="shared" si="1"/>
        <v>0</v>
      </c>
      <c r="F35" s="397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82"/>
      <c r="U35" s="80"/>
      <c r="V35" s="397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88"/>
      <c r="AJ35" s="618" t="str">
        <f>IF(AND('Р.I. Обслужено'!E45=0,D35=0),"Да",IF('Р.I. Обслужено'!E45&lt;=D35,"да","неверно"))</f>
        <v>Да</v>
      </c>
      <c r="AK35" s="618" t="str">
        <f>IF(AND('Р.I. Обслужено'!F45=0,E35=0),"Да",IF('Р.I. Обслужено'!F45&lt;=E35,"да","неверно"))</f>
        <v>Да</v>
      </c>
    </row>
    <row r="36" spans="2:37" ht="24.75" thickBot="1">
      <c r="B36" s="190">
        <v>5</v>
      </c>
      <c r="C36" s="189" t="s">
        <v>21</v>
      </c>
      <c r="D36" s="283">
        <f t="shared" si="1"/>
        <v>0</v>
      </c>
      <c r="E36" s="284">
        <f t="shared" si="1"/>
        <v>0</v>
      </c>
      <c r="F36" s="423"/>
      <c r="G36" s="424"/>
      <c r="H36" s="424"/>
      <c r="I36" s="424"/>
      <c r="J36" s="82"/>
      <c r="K36" s="82"/>
      <c r="L36" s="424"/>
      <c r="M36" s="424"/>
      <c r="N36" s="424"/>
      <c r="O36" s="424"/>
      <c r="P36" s="424"/>
      <c r="Q36" s="424"/>
      <c r="R36" s="424"/>
      <c r="S36" s="424"/>
      <c r="T36" s="398"/>
      <c r="U36" s="388"/>
      <c r="V36" s="397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88"/>
      <c r="AJ36" s="618" t="str">
        <f>IF(AND('Р.I. Обслужено'!E46=0,D36=0),"Да",IF('Р.I. Обслужено'!E46&lt;=D36,"да","неверно"))</f>
        <v>Да</v>
      </c>
      <c r="AK36" s="618" t="str">
        <f>IF(AND('Р.I. Обслужено'!F46=0,E36=0),"Да",IF('Р.I. Обслужено'!F46&lt;=E36,"да","неверно"))</f>
        <v>Да</v>
      </c>
    </row>
    <row r="37" spans="2:37" ht="13.5" thickBot="1">
      <c r="B37" s="190">
        <v>6</v>
      </c>
      <c r="C37" s="189" t="s">
        <v>22</v>
      </c>
      <c r="D37" s="283">
        <f t="shared" si="1"/>
        <v>0</v>
      </c>
      <c r="E37" s="284">
        <f t="shared" si="1"/>
        <v>0</v>
      </c>
      <c r="F37" s="423"/>
      <c r="G37" s="424"/>
      <c r="H37" s="424"/>
      <c r="I37" s="424"/>
      <c r="J37" s="398"/>
      <c r="K37" s="398"/>
      <c r="L37" s="424"/>
      <c r="M37" s="424"/>
      <c r="N37" s="424"/>
      <c r="O37" s="424"/>
      <c r="P37" s="424"/>
      <c r="Q37" s="424"/>
      <c r="R37" s="424"/>
      <c r="S37" s="424"/>
      <c r="T37" s="82"/>
      <c r="U37" s="80"/>
      <c r="V37" s="81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0"/>
      <c r="AJ37" s="618" t="str">
        <f>IF(AND('Р.I. Обслужено'!E47=0,D37=0),"Да",IF('Р.I. Обслужено'!E47&lt;=D37,"да","неверно"))</f>
        <v>Да</v>
      </c>
      <c r="AK37" s="618" t="str">
        <f>IF(AND('Р.I. Обслужено'!F47=0,E37=0),"Да",IF('Р.I. Обслужено'!F47&lt;=E37,"да","неверно"))</f>
        <v>Да</v>
      </c>
    </row>
    <row r="38" spans="2:37" ht="13.5" thickBot="1">
      <c r="B38" s="190">
        <v>7</v>
      </c>
      <c r="C38" s="189" t="s">
        <v>44</v>
      </c>
      <c r="D38" s="283">
        <f t="shared" si="1"/>
        <v>0</v>
      </c>
      <c r="E38" s="284">
        <f t="shared" si="1"/>
        <v>0</v>
      </c>
      <c r="F38" s="423"/>
      <c r="G38" s="424"/>
      <c r="H38" s="424"/>
      <c r="I38" s="424"/>
      <c r="J38" s="398"/>
      <c r="K38" s="398"/>
      <c r="L38" s="424"/>
      <c r="M38" s="424"/>
      <c r="N38" s="424"/>
      <c r="O38" s="424"/>
      <c r="P38" s="424"/>
      <c r="Q38" s="424"/>
      <c r="R38" s="424"/>
      <c r="S38" s="424"/>
      <c r="T38" s="82"/>
      <c r="U38" s="80"/>
      <c r="V38" s="81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0"/>
      <c r="AJ38" s="618" t="str">
        <f>IF(AND('Р.I. Обслужено'!E48=0,D38=0),"Да",IF('Р.I. Обслужено'!E48&lt;=D38,"да","неверно"))</f>
        <v>Да</v>
      </c>
      <c r="AK38" s="618" t="str">
        <f>IF(AND('Р.I. Обслужено'!F48=0,E38=0),"Да",IF('Р.I. Обслужено'!F48&lt;=E38,"да","неверно"))</f>
        <v>Да</v>
      </c>
    </row>
    <row r="39" spans="2:37" ht="13.5" thickBot="1">
      <c r="B39" s="190">
        <v>8</v>
      </c>
      <c r="C39" s="189" t="s">
        <v>23</v>
      </c>
      <c r="D39" s="593">
        <f t="shared" si="1"/>
        <v>0</v>
      </c>
      <c r="E39" s="594">
        <f t="shared" si="1"/>
        <v>0</v>
      </c>
      <c r="F39" s="8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0"/>
      <c r="V39" s="81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0"/>
      <c r="AJ39" s="618" t="str">
        <f>IF(AND('Р.I. Обслужено'!E49=0,D39=0),"Да",IF('Р.I. Обслужено'!E49&lt;=D39,"да","неверно"))</f>
        <v>Да</v>
      </c>
      <c r="AK39" s="618" t="str">
        <f>IF(AND('Р.I. Обслужено'!F49=0,E39=0),"Да",IF('Р.I. Обслужено'!F49&lt;=E39,"да","неверно"))</f>
        <v>Да</v>
      </c>
    </row>
    <row r="40" spans="2:37" ht="13.5" thickBot="1">
      <c r="B40" s="190">
        <v>9</v>
      </c>
      <c r="C40" s="189" t="s">
        <v>85</v>
      </c>
      <c r="D40" s="283">
        <f t="shared" si="1"/>
        <v>0</v>
      </c>
      <c r="E40" s="284">
        <f t="shared" si="1"/>
        <v>0</v>
      </c>
      <c r="F40" s="397"/>
      <c r="G40" s="398"/>
      <c r="H40" s="398"/>
      <c r="I40" s="398"/>
      <c r="J40" s="82"/>
      <c r="K40" s="82"/>
      <c r="L40" s="82"/>
      <c r="M40" s="82"/>
      <c r="N40" s="398"/>
      <c r="O40" s="398"/>
      <c r="P40" s="398"/>
      <c r="Q40" s="398"/>
      <c r="R40" s="398"/>
      <c r="S40" s="398"/>
      <c r="T40" s="82"/>
      <c r="U40" s="80"/>
      <c r="V40" s="234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0"/>
      <c r="AJ40" s="618" t="str">
        <f>IF(AND('Р.I. Обслужено'!E50=0,D40=0),"Да",IF('Р.I. Обслужено'!E50&lt;=D40,"да","неверно"))</f>
        <v>Да</v>
      </c>
      <c r="AK40" s="618" t="str">
        <f>IF(AND('Р.I. Обслужено'!F50=0,E40=0),"Да",IF('Р.I. Обслужено'!F50&lt;=E40,"да","неверно"))</f>
        <v>Да</v>
      </c>
    </row>
    <row r="41" spans="2:36" s="21" customFormat="1" ht="40.5" customHeight="1" hidden="1" thickBot="1">
      <c r="B41" s="187">
        <v>10</v>
      </c>
      <c r="C41" s="188" t="s">
        <v>118</v>
      </c>
      <c r="D41" s="285">
        <f>F41+H41+J41+L41+N41+P41+R41+T41+V41+X41+Z41+AB41+AD41+AF41+AH41</f>
        <v>0</v>
      </c>
      <c r="E41" s="286">
        <f t="shared" si="1"/>
        <v>0</v>
      </c>
      <c r="F41" s="194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3"/>
      <c r="V41" s="191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3"/>
      <c r="AJ41" s="1" t="str">
        <f>IF(AND('Р.I. Обслужено'!E51=0,D41=0),"Да",IF('Р.I. Обслужено'!E51&lt;=D41,"да","неверно"))</f>
        <v>Да</v>
      </c>
    </row>
    <row r="42" spans="2:34" s="21" customFormat="1" ht="18" customHeight="1">
      <c r="B42" s="28"/>
      <c r="C42" s="29" t="s">
        <v>154</v>
      </c>
      <c r="D42" s="368">
        <f>F14+H14+J14+L14+N14+P14+R14+F15+H15+J15+L15+N15+P15+R15+F18+H18+J18+L18+N18+P18+R18+J17+N17+F24+H24+J24+L24+N24+P24+R24+F36+H36+L36+N36+P36+R36</f>
        <v>0</v>
      </c>
      <c r="E42" s="368">
        <f>G14+I14+K14+M14+O14+Q14+S14+G15+I15+K15+M15+O15+Q15+S15+G18+I18+K18+M18+O18+Q18+K17+O17+G24+I24+K24+M24+O24+Q24+S24+G36+I36+M36+O36+Q36+S36</f>
        <v>0</v>
      </c>
      <c r="F42" s="26">
        <f>F14+F15+F18</f>
        <v>0</v>
      </c>
      <c r="G42" s="26">
        <f aca="true" t="shared" si="3" ref="G42:U42">G12+G37+G38+G39+K43</f>
        <v>18153</v>
      </c>
      <c r="H42" s="26">
        <f t="shared" si="3"/>
        <v>16816</v>
      </c>
      <c r="I42" s="26">
        <f t="shared" si="3"/>
        <v>5405</v>
      </c>
      <c r="J42" s="26">
        <f t="shared" si="3"/>
        <v>804</v>
      </c>
      <c r="K42" s="26">
        <f t="shared" si="3"/>
        <v>151</v>
      </c>
      <c r="L42" s="26">
        <f t="shared" si="3"/>
        <v>0</v>
      </c>
      <c r="M42" s="26">
        <f t="shared" si="3"/>
        <v>0</v>
      </c>
      <c r="N42" s="26">
        <f t="shared" si="3"/>
        <v>10474</v>
      </c>
      <c r="O42" s="26">
        <f t="shared" si="3"/>
        <v>2748</v>
      </c>
      <c r="P42" s="26">
        <f t="shared" si="3"/>
        <v>113</v>
      </c>
      <c r="Q42" s="26">
        <f t="shared" si="3"/>
        <v>53</v>
      </c>
      <c r="R42" s="26">
        <f t="shared" si="3"/>
        <v>0</v>
      </c>
      <c r="S42" s="26">
        <f t="shared" si="3"/>
        <v>0</v>
      </c>
      <c r="T42" s="26">
        <f t="shared" si="3"/>
        <v>959</v>
      </c>
      <c r="U42" s="26">
        <f t="shared" si="3"/>
        <v>182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3:34" s="21" customFormat="1" ht="19.5" customHeight="1">
      <c r="C43" s="366" t="s">
        <v>54</v>
      </c>
      <c r="D43" s="369">
        <f>F37+F38+H37+H38+J37+J38+L37+L38+N37+N38+P37+P38+R37+R38+F20+H20+J20+L20+N20+P20+R20+F35+H35+J35+L35+N35+P35+R35</f>
        <v>63339</v>
      </c>
      <c r="E43" s="369">
        <f>G37+G38+I37+I38+K37+K38+M37+M38+O37+O38+Q37+Q38+S37+S38+G20+I20+K20+M20+O20+Q20+S20+G35+I35+K35+M35+O35+Q35+S35</f>
        <v>11394</v>
      </c>
      <c r="M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3:5" ht="17.25" customHeight="1">
      <c r="C44" s="366" t="s">
        <v>155</v>
      </c>
      <c r="D44" s="370">
        <f>F13+H13+N13+P13+R13+F40+H40+N40+P40+R40</f>
        <v>33429</v>
      </c>
      <c r="E44" s="370">
        <f>G13+I13+O13+Q13+S13+G40+I40+O40+Q40+S40</f>
        <v>15116</v>
      </c>
    </row>
    <row r="45" spans="3:11" ht="12.75">
      <c r="C45" s="71"/>
      <c r="D45" s="72"/>
      <c r="E45" s="72"/>
      <c r="G45" s="76"/>
      <c r="H45" s="76"/>
      <c r="I45" s="76"/>
      <c r="J45" s="76"/>
      <c r="K45" s="73"/>
    </row>
    <row r="46" spans="3:11" ht="12.75">
      <c r="C46" s="71"/>
      <c r="D46" s="72"/>
      <c r="E46" s="72"/>
      <c r="G46" s="76"/>
      <c r="H46" s="76"/>
      <c r="I46" s="76"/>
      <c r="J46" s="76"/>
      <c r="K46" s="73"/>
    </row>
    <row r="47" spans="3:11" ht="12.75">
      <c r="C47" s="71"/>
      <c r="D47" s="380"/>
      <c r="E47" s="380"/>
      <c r="F47" s="91"/>
      <c r="G47" s="91"/>
      <c r="H47" s="91"/>
      <c r="I47" s="76"/>
      <c r="J47" s="76"/>
      <c r="K47" s="73"/>
    </row>
    <row r="48" spans="3:20" ht="12.75">
      <c r="C48" s="71"/>
      <c r="D48" s="106" t="str">
        <f>IF(AND('Р.I. Обслужено'!$E$22=0,D12=0),"Да",IF('Р.I. Обслужено'!$E$22&lt;=D12,"да","не верно"))</f>
        <v>да</v>
      </c>
      <c r="E48" s="106" t="str">
        <f>IF(AND('Р.I. Обслужено'!$F$12=0,E12=0),"Да",IF('Р.I. Обслужено'!$F$12&lt;=E12,"да","не верно"))</f>
        <v>да</v>
      </c>
      <c r="F48" s="106">
        <f>IF(D12&gt;=E12,"","не верно")</f>
      </c>
      <c r="G48" s="595"/>
      <c r="H48" s="21"/>
      <c r="I48" s="107"/>
      <c r="J48" s="21"/>
      <c r="K48" s="73"/>
      <c r="L48" s="21"/>
      <c r="M48" s="21"/>
      <c r="N48" s="21"/>
      <c r="O48" s="21"/>
      <c r="P48" s="21"/>
      <c r="Q48" s="21"/>
      <c r="R48" s="21"/>
      <c r="S48" s="21"/>
      <c r="T48" s="21"/>
    </row>
    <row r="49" spans="3:10" ht="12.75">
      <c r="C49" s="71"/>
      <c r="D49" s="106" t="str">
        <f>IF(AND('Р.I. Обслужено'!E23=0,D13=0),"Да",IF('Р.I. Обслужено'!E23&lt;=D13,"да","не верно"))</f>
        <v>да</v>
      </c>
      <c r="E49" s="106" t="str">
        <f>IF(AND('Р.I. Обслужено'!F23=0,E13=0),"Да",IF('Р.I. Обслужено'!F23&lt;=E13,"да","не верно"))</f>
        <v>да</v>
      </c>
      <c r="F49" s="106">
        <f aca="true" t="shared" si="4" ref="F49:F76">IF(D13&gt;=E13,"","не верно")</f>
      </c>
      <c r="G49" s="61"/>
      <c r="H49" s="61"/>
      <c r="I49" s="61"/>
      <c r="J49" s="61"/>
    </row>
    <row r="50" spans="3:6" ht="12.75">
      <c r="C50" s="71"/>
      <c r="D50" s="106" t="str">
        <f>IF(AND('Р.I. Обслужено'!E24=0,D14=0),"Да",IF('Р.I. Обслужено'!E24&lt;=D14,"да","не верно"))</f>
        <v>Да</v>
      </c>
      <c r="E50" s="106" t="str">
        <f>IF(AND('Р.I. Обслужено'!F24=0,E14=0),"Да",IF('Р.I. Обслужено'!F24&lt;=E14,"да","не верно"))</f>
        <v>Да</v>
      </c>
      <c r="F50" s="106">
        <f t="shared" si="4"/>
      </c>
    </row>
    <row r="51" spans="3:6" ht="12.75">
      <c r="C51" s="71"/>
      <c r="D51" s="106" t="str">
        <f>IF(AND('Р.I. Обслужено'!E25=0,D15=0),"Да",IF('Р.I. Обслужено'!E25&lt;=D15,"да","не верно"))</f>
        <v>Да</v>
      </c>
      <c r="E51" s="106" t="str">
        <f>IF(AND('Р.I. Обслужено'!F25=0,E15=0),"Да",IF('Р.I. Обслужено'!F25&lt;=E15,"да","не верно"))</f>
        <v>Да</v>
      </c>
      <c r="F51" s="106">
        <f t="shared" si="4"/>
      </c>
    </row>
    <row r="52" spans="2:6" s="21" customFormat="1" ht="13.5" customHeight="1">
      <c r="B52" s="28"/>
      <c r="C52" s="29"/>
      <c r="D52" s="106" t="str">
        <f>IF(AND('Р.I. Обслужено'!E26=0,D16=0),"Да",IF('Р.I. Обслужено'!E26&lt;=D16,"да","не верно"))</f>
        <v>Да</v>
      </c>
      <c r="E52" s="106" t="str">
        <f>IF(AND('Р.I. Обслужено'!F26=0,E16=0),"Да",IF('Р.I. Обслужено'!F26&lt;=E16,"да","не верно"))</f>
        <v>Да</v>
      </c>
      <c r="F52" s="106">
        <f t="shared" si="4"/>
      </c>
    </row>
    <row r="53" spans="4:6" ht="12.75">
      <c r="D53" s="106" t="str">
        <f>IF(AND('Р.I. Обслужено'!E27=0,D17=0),"Да",IF('Р.I. Обслужено'!E27&lt;=D17,"да","не верно"))</f>
        <v>Да</v>
      </c>
      <c r="E53" s="106" t="str">
        <f>IF(AND('Р.I. Обслужено'!F27=0,E17=0),"Да",IF('Р.I. Обслужено'!F27&lt;=E17,"да","не верно"))</f>
        <v>Да</v>
      </c>
      <c r="F53" s="106">
        <f t="shared" si="4"/>
      </c>
    </row>
    <row r="54" spans="4:6" ht="12.75">
      <c r="D54" s="106" t="str">
        <f>IF(AND('Р.I. Обслужено'!E28=0,D18=0),"Да",IF('Р.I. Обслужено'!E28&lt;=D18,"да","не верно"))</f>
        <v>Да</v>
      </c>
      <c r="E54" s="106" t="str">
        <f>IF(AND('Р.I. Обслужено'!F28=0,E18=0),"Да",IF('Р.I. Обслужено'!F28&lt;=E18,"да","не верно"))</f>
        <v>Да</v>
      </c>
      <c r="F54" s="106">
        <f t="shared" si="4"/>
      </c>
    </row>
    <row r="55" spans="4:6" ht="12.75">
      <c r="D55" s="106" t="str">
        <f>IF(AND('Р.I. Обслужено'!E29=0,D19=0),"Да",IF('Р.I. Обслужено'!E29&lt;=D19,"да","не верно"))</f>
        <v>Да</v>
      </c>
      <c r="E55" s="106" t="str">
        <f>IF(AND('Р.I. Обслужено'!F29=0,E19=0),"Да",IF('Р.I. Обслужено'!F29&lt;=E19,"да","не верно"))</f>
        <v>Да</v>
      </c>
      <c r="F55" s="106">
        <f t="shared" si="4"/>
      </c>
    </row>
    <row r="56" spans="4:6" ht="12.75" customHeight="1">
      <c r="D56" s="106" t="str">
        <f>IF(AND('Р.I. Обслужено'!E30=0,D20=0),"Да",IF('Р.I. Обслужено'!E30&lt;=D20,"да","не верно"))</f>
        <v>да</v>
      </c>
      <c r="E56" s="106" t="str">
        <f>IF(AND('Р.I. Обслужено'!F30=0,E20=0),"Да",IF('Р.I. Обслужено'!F30&lt;=E20,"да","не верно"))</f>
        <v>да</v>
      </c>
      <c r="F56" s="106">
        <f t="shared" si="4"/>
      </c>
    </row>
    <row r="57" spans="3:35" ht="12.75" customHeight="1">
      <c r="C57" s="17"/>
      <c r="D57" s="106" t="str">
        <f>IF(AND('Р.I. Обслужено'!E31=0,D21=0),"Да",IF('Р.I. Обслужено'!E31&lt;=D21,"да","не верно"))</f>
        <v>да</v>
      </c>
      <c r="E57" s="106" t="str">
        <f>IF(AND('Р.I. Обслужено'!F31=0,E21=0),"Да",IF('Р.I. Обслужено'!F31&lt;=E21,"да","не верно"))</f>
        <v>да</v>
      </c>
      <c r="F57" s="106">
        <f t="shared" si="4"/>
      </c>
      <c r="G57" s="48"/>
      <c r="H57" s="48"/>
      <c r="I57" s="4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3:35" ht="12.75">
      <c r="C58" s="17"/>
      <c r="D58" s="106" t="str">
        <f>IF(AND('Р.I. Обслужено'!E32=0,D22=0),"Да",IF('Р.I. Обслужено'!E32&lt;=D22,"да","не верно"))</f>
        <v>Да</v>
      </c>
      <c r="E58" s="106" t="str">
        <f>IF(AND('Р.I. Обслужено'!F32=0,E22=0),"Да",IF('Р.I. Обслужено'!F32&lt;=E22,"да","не верно"))</f>
        <v>Да</v>
      </c>
      <c r="F58" s="106">
        <f t="shared" si="4"/>
      </c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3:35" ht="12.75" customHeight="1">
      <c r="C59" s="17"/>
      <c r="D59" s="106" t="str">
        <f>IF(AND('Р.I. Обслужено'!E33=0,D23=0),"Да",IF('Р.I. Обслужено'!E33&lt;=D23,"да","не верно"))</f>
        <v>Да</v>
      </c>
      <c r="E59" s="106" t="str">
        <f>IF(AND('Р.I. Обслужено'!F33=0,E23=0),"Да",IF('Р.I. Обслужено'!F33&lt;=E23,"да","не верно"))</f>
        <v>Да</v>
      </c>
      <c r="F59" s="106">
        <f t="shared" si="4"/>
      </c>
      <c r="G59" s="4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3:6" ht="12.75">
      <c r="C60" s="18"/>
      <c r="D60" s="106" t="str">
        <f>IF(AND('Р.I. Обслужено'!E34=0,D24=0),"Да",IF('Р.I. Обслужено'!E34&lt;=D24,"да","не верно"))</f>
        <v>Да</v>
      </c>
      <c r="E60" s="106" t="str">
        <f>IF(AND('Р.I. Обслужено'!F34=0,E24=0),"Да",IF('Р.I. Обслужено'!F34&lt;=E24,"да","не верно"))</f>
        <v>Да</v>
      </c>
      <c r="F60" s="106">
        <f t="shared" si="4"/>
      </c>
    </row>
    <row r="61" spans="3:6" ht="12.75">
      <c r="C61" s="18"/>
      <c r="D61" s="106" t="str">
        <f>IF(AND('Р.I. Обслужено'!E35=0,D25=0),"Да",IF('Р.I. Обслужено'!E35&lt;=D25,"да","не верно"))</f>
        <v>Да</v>
      </c>
      <c r="E61" s="106" t="str">
        <f>IF(AND('Р.I. Обслужено'!F35=0,E25=0),"Да",IF('Р.I. Обслужено'!F35&lt;=E25,"да","не верно"))</f>
        <v>Да</v>
      </c>
      <c r="F61" s="106">
        <f t="shared" si="4"/>
      </c>
    </row>
    <row r="62" spans="3:6" ht="12.75" customHeight="1">
      <c r="C62" s="18"/>
      <c r="D62" s="106" t="str">
        <f>IF(AND('Р.I. Обслужено'!E36=0,D26=0),"Да",IF('Р.I. Обслужено'!E36&lt;=D26,"да","не верно"))</f>
        <v>Да</v>
      </c>
      <c r="E62" s="106" t="str">
        <f>IF(AND('Р.I. Обслужено'!F36=0,E26=0),"Да",IF('Р.I. Обслужено'!F36&lt;=E26,"да","не верно"))</f>
        <v>Да</v>
      </c>
      <c r="F62" s="106">
        <f t="shared" si="4"/>
      </c>
    </row>
    <row r="63" spans="3:6" ht="12.75">
      <c r="C63" s="18"/>
      <c r="D63" s="106" t="str">
        <f>IF(AND('Р.I. Обслужено'!E37=0,D27=0),"Да",IF('Р.I. Обслужено'!E37&lt;=D27,"да","не верно"))</f>
        <v>Да</v>
      </c>
      <c r="E63" s="106" t="str">
        <f>IF(AND('Р.I. Обслужено'!F37=0,E27=0),"Да",IF('Р.I. Обслужено'!F37&lt;=E27,"да","не верно"))</f>
        <v>Да</v>
      </c>
      <c r="F63" s="106">
        <f t="shared" si="4"/>
      </c>
    </row>
    <row r="64" spans="4:6" ht="12.75">
      <c r="D64" s="106" t="str">
        <f>IF(AND('Р.I. Обслужено'!E38=0,D28=0),"Да",IF('Р.I. Обслужено'!E38&lt;=D28,"да","не верно"))</f>
        <v>Да</v>
      </c>
      <c r="E64" s="106" t="str">
        <f>IF(AND('Р.I. Обслужено'!F38=0,E28=0),"Да",IF('Р.I. Обслужено'!F38&lt;=E28,"да","не верно"))</f>
        <v>Да</v>
      </c>
      <c r="F64" s="106">
        <f t="shared" si="4"/>
      </c>
    </row>
    <row r="65" spans="2:6" ht="12.75">
      <c r="B65" s="20"/>
      <c r="D65" s="106" t="str">
        <f>IF(AND('Р.I. Обслужено'!E39=0,D29=0),"Да",IF('Р.I. Обслужено'!E39&lt;=D29,"да","не верно"))</f>
        <v>Да</v>
      </c>
      <c r="E65" s="106" t="str">
        <f>IF(AND('Р.I. Обслужено'!F39=0,E29=0),"Да",IF('Р.I. Обслужено'!F39&lt;=E29,"да","не верно"))</f>
        <v>Да</v>
      </c>
      <c r="F65" s="106">
        <f t="shared" si="4"/>
      </c>
    </row>
    <row r="66" spans="4:6" ht="12.75">
      <c r="D66" s="106" t="str">
        <f>IF(AND('Р.I. Обслужено'!E40=0,D30=0),"Да",IF('Р.I. Обслужено'!E40&lt;=D30,"да","не верно"))</f>
        <v>Да</v>
      </c>
      <c r="E66" s="106" t="str">
        <f>IF(AND('Р.I. Обслужено'!F40=0,E30=0),"Да",IF('Р.I. Обслужено'!F40&lt;=E30,"да","не верно"))</f>
        <v>Да</v>
      </c>
      <c r="F66" s="106">
        <f t="shared" si="4"/>
      </c>
    </row>
    <row r="67" spans="4:6" ht="12.75">
      <c r="D67" s="106" t="str">
        <f>IF(AND('Р.I. Обслужено'!E41=0,D31=0),"Да",IF('Р.I. Обслужено'!E41&lt;=D31,"да","не верно"))</f>
        <v>Да</v>
      </c>
      <c r="E67" s="106" t="str">
        <f>IF(AND('Р.I. Обслужено'!F41=0,E31=0),"Да",IF('Р.I. Обслужено'!F41&lt;=E31,"да","не верно"))</f>
        <v>Да</v>
      </c>
      <c r="F67" s="106">
        <f t="shared" si="4"/>
      </c>
    </row>
    <row r="68" spans="4:6" ht="12.75">
      <c r="D68" s="106" t="str">
        <f>IF(AND('Р.I. Обслужено'!E42=0,D32=0),"Да",IF('Р.I. Обслужено'!E42&lt;=D32,"да","не верно"))</f>
        <v>Да</v>
      </c>
      <c r="E68" s="106" t="str">
        <f>IF(AND('Р.I. Обслужено'!F42=0,E32=0),"Да",IF('Р.I. Обслужено'!F42&lt;=E32,"да","не верно"))</f>
        <v>Да</v>
      </c>
      <c r="F68" s="106">
        <f t="shared" si="4"/>
      </c>
    </row>
    <row r="69" spans="4:6" ht="12.75">
      <c r="D69" s="106" t="str">
        <f>IF(AND('Р.I. Обслужено'!E43=0,D33=0),"Да",IF('Р.I. Обслужено'!E43&lt;=D33,"да","не верно"))</f>
        <v>Да</v>
      </c>
      <c r="E69" s="106" t="str">
        <f>IF(AND('Р.I. Обслужено'!F43=0,E33=0),"Да",IF('Р.I. Обслужено'!F43&lt;=E33,"да","не верно"))</f>
        <v>Да</v>
      </c>
      <c r="F69" s="106">
        <f t="shared" si="4"/>
      </c>
    </row>
    <row r="70" spans="4:6" ht="12.75">
      <c r="D70" s="106" t="str">
        <f>IF(AND('Р.I. Обслужено'!E44=0,D34=0),"Да",IF('Р.I. Обслужено'!E44&lt;=D34,"да","не верно"))</f>
        <v>Да</v>
      </c>
      <c r="E70" s="106" t="str">
        <f>IF(AND('Р.I. Обслужено'!F44=0,E34=0),"Да",IF('Р.I. Обслужено'!F44&lt;=E34,"да","не верно"))</f>
        <v>Да</v>
      </c>
      <c r="F70" s="106">
        <f t="shared" si="4"/>
      </c>
    </row>
    <row r="71" spans="4:6" ht="12.75">
      <c r="D71" s="106" t="str">
        <f>IF(AND('Р.I. Обслужено'!E45=0,D35=0),"Да",IF('Р.I. Обслужено'!E45&lt;=D35,"да","не верно"))</f>
        <v>Да</v>
      </c>
      <c r="E71" s="106" t="str">
        <f>IF(AND('Р.I. Обслужено'!F45=0,E35=0),"Да",IF('Р.I. Обслужено'!F45&lt;=E35,"да","не верно"))</f>
        <v>Да</v>
      </c>
      <c r="F71" s="106">
        <f t="shared" si="4"/>
      </c>
    </row>
    <row r="72" spans="4:6" ht="12.75">
      <c r="D72" s="106" t="str">
        <f>IF(AND('Р.I. Обслужено'!E46=0,D36=0),"Да",IF('Р.I. Обслужено'!E46&lt;=D36,"да","не верно"))</f>
        <v>Да</v>
      </c>
      <c r="E72" s="106" t="str">
        <f>IF(AND('Р.I. Обслужено'!F46=0,E36=0),"Да",IF('Р.I. Обслужено'!F46&lt;=E36,"да","не верно"))</f>
        <v>Да</v>
      </c>
      <c r="F72" s="106">
        <f t="shared" si="4"/>
      </c>
    </row>
    <row r="73" spans="4:6" ht="12.75">
      <c r="D73" s="106" t="str">
        <f>IF(AND('Р.I. Обслужено'!E47=0,D37=0),"Да",IF('Р.I. Обслужено'!E47&lt;=D37,"да","не верно"))</f>
        <v>Да</v>
      </c>
      <c r="E73" s="106" t="str">
        <f>IF(AND('Р.I. Обслужено'!F47=0,E37=0),"Да",IF('Р.I. Обслужено'!F47&lt;=E37,"да","не верно"))</f>
        <v>Да</v>
      </c>
      <c r="F73" s="106">
        <f t="shared" si="4"/>
      </c>
    </row>
    <row r="74" spans="4:6" ht="12.75">
      <c r="D74" s="106" t="str">
        <f>IF(AND('Р.I. Обслужено'!E48=0,D38=0),"Да",IF('Р.I. Обслужено'!E48&lt;=D38,"да","не верно"))</f>
        <v>Да</v>
      </c>
      <c r="E74" s="106" t="str">
        <f>IF(AND('Р.I. Обслужено'!F48=0,E38=0),"Да",IF('Р.I. Обслужено'!F48&lt;=E38,"да","не верно"))</f>
        <v>Да</v>
      </c>
      <c r="F74" s="106">
        <f t="shared" si="4"/>
      </c>
    </row>
    <row r="75" spans="4:6" ht="12.75">
      <c r="D75" s="106" t="str">
        <f>IF(AND('Р.I. Обслужено'!E49=0,D39=0),"Да",IF('Р.I. Обслужено'!E49&lt;=D39,"да","не верно"))</f>
        <v>Да</v>
      </c>
      <c r="E75" s="106" t="str">
        <f>IF(AND('Р.I. Обслужено'!F49=0,E39=0),"Да",IF('Р.I. Обслужено'!F49&lt;=E39,"да","не верно"))</f>
        <v>Да</v>
      </c>
      <c r="F75" s="106">
        <f t="shared" si="4"/>
      </c>
    </row>
    <row r="76" spans="4:6" ht="12.75">
      <c r="D76" s="106" t="str">
        <f>IF(AND('Р.I. Обслужено'!E50=0,D40=0),"Да",IF('Р.I. Обслужено'!E50&lt;=D40,"да","не верно"))</f>
        <v>Да</v>
      </c>
      <c r="E76" s="106" t="str">
        <f>IF(AND('Р.I. Обслужено'!F50=0,E40=0),"Да",IF('Р.I. Обслужено'!F50&lt;=E40,"да","не верно"))</f>
        <v>Да</v>
      </c>
      <c r="F76" s="106">
        <f t="shared" si="4"/>
      </c>
    </row>
    <row r="77" spans="4:5" ht="12.75">
      <c r="D77" s="21"/>
      <c r="E77" s="21"/>
    </row>
    <row r="78" spans="4:5" ht="12.75">
      <c r="D78" s="21"/>
      <c r="E78" s="21"/>
    </row>
    <row r="79" spans="4:5" ht="12.75">
      <c r="D79" s="21"/>
      <c r="E79" s="21"/>
    </row>
    <row r="80" spans="4:5" ht="12.75">
      <c r="D80" s="21"/>
      <c r="E80" s="21"/>
    </row>
    <row r="81" spans="4:5" ht="12.75">
      <c r="D81" s="21"/>
      <c r="E81" s="21"/>
    </row>
    <row r="82" spans="4:5" ht="12.75">
      <c r="D82" s="21"/>
      <c r="E82" s="21"/>
    </row>
    <row r="83" spans="4:5" ht="12.75">
      <c r="D83" s="21"/>
      <c r="E83" s="21"/>
    </row>
    <row r="84" spans="4:5" ht="12.75">
      <c r="D84" s="21"/>
      <c r="E84" s="21"/>
    </row>
    <row r="85" spans="4:5" ht="12.75">
      <c r="D85" s="21"/>
      <c r="E85" s="21"/>
    </row>
    <row r="86" spans="4:5" ht="12.75">
      <c r="D86" s="21"/>
      <c r="E86" s="21"/>
    </row>
    <row r="87" spans="4:5" ht="12.75">
      <c r="D87" s="21"/>
      <c r="E87" s="21"/>
    </row>
    <row r="88" spans="4:5" ht="12.75">
      <c r="D88" s="21"/>
      <c r="E88" s="21"/>
    </row>
    <row r="89" spans="4:5" ht="12.75">
      <c r="D89" s="21"/>
      <c r="E89" s="21"/>
    </row>
    <row r="90" spans="4:5" ht="12.75">
      <c r="D90" s="21"/>
      <c r="E90" s="21"/>
    </row>
    <row r="91" spans="4:5" ht="12.75">
      <c r="D91" s="21"/>
      <c r="E91" s="21"/>
    </row>
    <row r="92" spans="4:5" ht="12.75">
      <c r="D92" s="21"/>
      <c r="E92" s="21"/>
    </row>
    <row r="93" spans="4:5" ht="12.75">
      <c r="D93" s="21"/>
      <c r="E93" s="21"/>
    </row>
    <row r="94" spans="4:5" ht="12.75">
      <c r="D94" s="21"/>
      <c r="E94" s="21"/>
    </row>
    <row r="95" spans="4:5" ht="12.75">
      <c r="D95" s="21"/>
      <c r="E95" s="21"/>
    </row>
    <row r="99" spans="4:14" ht="13.5" hidden="1" thickBot="1">
      <c r="D99" s="8">
        <v>23</v>
      </c>
      <c r="E99" s="8">
        <v>24</v>
      </c>
      <c r="F99" s="8">
        <v>25</v>
      </c>
      <c r="G99" s="8">
        <v>26</v>
      </c>
      <c r="H99" s="8">
        <v>27</v>
      </c>
      <c r="I99" s="8">
        <v>28</v>
      </c>
      <c r="J99" s="8">
        <v>29</v>
      </c>
      <c r="K99" s="8">
        <v>30</v>
      </c>
      <c r="L99" s="8">
        <v>31</v>
      </c>
      <c r="M99" s="8">
        <v>32</v>
      </c>
      <c r="N99" s="8"/>
    </row>
    <row r="100" spans="4:13" ht="12.75" hidden="1">
      <c r="D100" s="1">
        <f>Z12</f>
        <v>0</v>
      </c>
      <c r="E100" s="1">
        <f aca="true" t="shared" si="5" ref="E100:M100">AA12</f>
        <v>0</v>
      </c>
      <c r="F100" s="1">
        <f t="shared" si="5"/>
        <v>0</v>
      </c>
      <c r="G100" s="1">
        <f t="shared" si="5"/>
        <v>0</v>
      </c>
      <c r="H100" s="1">
        <f t="shared" si="5"/>
        <v>0</v>
      </c>
      <c r="I100" s="1">
        <f t="shared" si="5"/>
        <v>0</v>
      </c>
      <c r="J100" s="1">
        <f t="shared" si="5"/>
        <v>0</v>
      </c>
      <c r="K100" s="1">
        <f t="shared" si="5"/>
        <v>0</v>
      </c>
      <c r="L100" s="1">
        <f t="shared" si="5"/>
        <v>0</v>
      </c>
      <c r="M100" s="1">
        <f t="shared" si="5"/>
        <v>0</v>
      </c>
    </row>
    <row r="101" spans="4:13" ht="12.75" hidden="1">
      <c r="D101" s="1">
        <f aca="true" t="shared" si="6" ref="D101:D129">Z13</f>
        <v>0</v>
      </c>
      <c r="E101" s="1">
        <f aca="true" t="shared" si="7" ref="E101:E129">AA13</f>
        <v>0</v>
      </c>
      <c r="F101" s="1">
        <f aca="true" t="shared" si="8" ref="F101:F129">AB13</f>
        <v>0</v>
      </c>
      <c r="G101" s="1">
        <f aca="true" t="shared" si="9" ref="G101:G129">AC13</f>
        <v>0</v>
      </c>
      <c r="H101" s="1">
        <f aca="true" t="shared" si="10" ref="H101:H129">AD13</f>
        <v>0</v>
      </c>
      <c r="I101" s="1">
        <f aca="true" t="shared" si="11" ref="I101:I129">AE13</f>
        <v>0</v>
      </c>
      <c r="J101" s="1">
        <f aca="true" t="shared" si="12" ref="J101:J129">AF13</f>
        <v>0</v>
      </c>
      <c r="K101" s="1">
        <f aca="true" t="shared" si="13" ref="K101:K129">AG13</f>
        <v>0</v>
      </c>
      <c r="L101" s="1">
        <f aca="true" t="shared" si="14" ref="L101:L129">AH13</f>
        <v>0</v>
      </c>
      <c r="M101" s="1">
        <f aca="true" t="shared" si="15" ref="M101:M129">AI13</f>
        <v>0</v>
      </c>
    </row>
    <row r="102" spans="4:13" ht="12.75" hidden="1">
      <c r="D102" s="1">
        <f t="shared" si="6"/>
        <v>0</v>
      </c>
      <c r="E102" s="1">
        <f t="shared" si="7"/>
        <v>0</v>
      </c>
      <c r="F102" s="1">
        <f t="shared" si="8"/>
        <v>0</v>
      </c>
      <c r="G102" s="1">
        <f t="shared" si="9"/>
        <v>0</v>
      </c>
      <c r="H102" s="1">
        <f t="shared" si="10"/>
        <v>0</v>
      </c>
      <c r="I102" s="1">
        <f t="shared" si="11"/>
        <v>0</v>
      </c>
      <c r="J102" s="1">
        <f t="shared" si="12"/>
        <v>0</v>
      </c>
      <c r="K102" s="1">
        <f t="shared" si="13"/>
        <v>0</v>
      </c>
      <c r="L102" s="1">
        <f t="shared" si="14"/>
        <v>0</v>
      </c>
      <c r="M102" s="1">
        <f t="shared" si="15"/>
        <v>0</v>
      </c>
    </row>
    <row r="103" spans="4:13" ht="12.75" hidden="1">
      <c r="D103" s="1">
        <f t="shared" si="6"/>
        <v>0</v>
      </c>
      <c r="E103" s="1">
        <f t="shared" si="7"/>
        <v>0</v>
      </c>
      <c r="F103" s="1">
        <f t="shared" si="8"/>
        <v>0</v>
      </c>
      <c r="G103" s="1">
        <f t="shared" si="9"/>
        <v>0</v>
      </c>
      <c r="H103" s="1">
        <f t="shared" si="10"/>
        <v>0</v>
      </c>
      <c r="I103" s="1">
        <f t="shared" si="11"/>
        <v>0</v>
      </c>
      <c r="J103" s="1">
        <f t="shared" si="12"/>
        <v>0</v>
      </c>
      <c r="K103" s="1">
        <f t="shared" si="13"/>
        <v>0</v>
      </c>
      <c r="L103" s="1">
        <f t="shared" si="14"/>
        <v>0</v>
      </c>
      <c r="M103" s="1">
        <f t="shared" si="15"/>
        <v>0</v>
      </c>
    </row>
    <row r="104" spans="4:13" ht="12.75" hidden="1">
      <c r="D104" s="1">
        <f t="shared" si="6"/>
        <v>0</v>
      </c>
      <c r="E104" s="1">
        <f t="shared" si="7"/>
        <v>0</v>
      </c>
      <c r="F104" s="1">
        <f t="shared" si="8"/>
        <v>0</v>
      </c>
      <c r="G104" s="1">
        <f t="shared" si="9"/>
        <v>0</v>
      </c>
      <c r="H104" s="1">
        <f t="shared" si="10"/>
        <v>0</v>
      </c>
      <c r="I104" s="1">
        <f t="shared" si="11"/>
        <v>0</v>
      </c>
      <c r="J104" s="1">
        <f t="shared" si="12"/>
        <v>0</v>
      </c>
      <c r="K104" s="1">
        <f t="shared" si="13"/>
        <v>0</v>
      </c>
      <c r="L104" s="1">
        <f t="shared" si="14"/>
        <v>0</v>
      </c>
      <c r="M104" s="1">
        <f t="shared" si="15"/>
        <v>0</v>
      </c>
    </row>
    <row r="105" spans="4:13" ht="12.75" hidden="1">
      <c r="D105" s="1">
        <f t="shared" si="6"/>
        <v>0</v>
      </c>
      <c r="E105" s="1">
        <f t="shared" si="7"/>
        <v>0</v>
      </c>
      <c r="F105" s="1">
        <f t="shared" si="8"/>
        <v>0</v>
      </c>
      <c r="G105" s="1">
        <f t="shared" si="9"/>
        <v>0</v>
      </c>
      <c r="H105" s="1">
        <f t="shared" si="10"/>
        <v>0</v>
      </c>
      <c r="I105" s="1">
        <f t="shared" si="11"/>
        <v>0</v>
      </c>
      <c r="J105" s="1">
        <f t="shared" si="12"/>
        <v>0</v>
      </c>
      <c r="K105" s="1">
        <f t="shared" si="13"/>
        <v>0</v>
      </c>
      <c r="L105" s="1">
        <f t="shared" si="14"/>
        <v>0</v>
      </c>
      <c r="M105" s="1">
        <f t="shared" si="15"/>
        <v>0</v>
      </c>
    </row>
    <row r="106" spans="4:13" ht="12.75" hidden="1">
      <c r="D106" s="1">
        <f t="shared" si="6"/>
        <v>0</v>
      </c>
      <c r="E106" s="1">
        <f t="shared" si="7"/>
        <v>0</v>
      </c>
      <c r="F106" s="1">
        <f t="shared" si="8"/>
        <v>0</v>
      </c>
      <c r="G106" s="1">
        <f t="shared" si="9"/>
        <v>0</v>
      </c>
      <c r="H106" s="1">
        <f t="shared" si="10"/>
        <v>0</v>
      </c>
      <c r="I106" s="1">
        <f t="shared" si="11"/>
        <v>0</v>
      </c>
      <c r="J106" s="1">
        <f t="shared" si="12"/>
        <v>0</v>
      </c>
      <c r="K106" s="1">
        <f t="shared" si="13"/>
        <v>0</v>
      </c>
      <c r="L106" s="1">
        <f t="shared" si="14"/>
        <v>0</v>
      </c>
      <c r="M106" s="1">
        <f t="shared" si="15"/>
        <v>0</v>
      </c>
    </row>
    <row r="107" spans="4:13" ht="12.75" hidden="1">
      <c r="D107" s="1">
        <f t="shared" si="6"/>
        <v>0</v>
      </c>
      <c r="E107" s="1">
        <f t="shared" si="7"/>
        <v>0</v>
      </c>
      <c r="F107" s="1">
        <f t="shared" si="8"/>
        <v>0</v>
      </c>
      <c r="G107" s="1">
        <f t="shared" si="9"/>
        <v>0</v>
      </c>
      <c r="H107" s="1">
        <f t="shared" si="10"/>
        <v>0</v>
      </c>
      <c r="I107" s="1">
        <f t="shared" si="11"/>
        <v>0</v>
      </c>
      <c r="J107" s="1">
        <f t="shared" si="12"/>
        <v>0</v>
      </c>
      <c r="K107" s="1">
        <f t="shared" si="13"/>
        <v>0</v>
      </c>
      <c r="L107" s="1">
        <f t="shared" si="14"/>
        <v>0</v>
      </c>
      <c r="M107" s="1">
        <f t="shared" si="15"/>
        <v>0</v>
      </c>
    </row>
    <row r="108" spans="4:13" ht="12.75" hidden="1">
      <c r="D108" s="1">
        <f t="shared" si="6"/>
        <v>0</v>
      </c>
      <c r="E108" s="1">
        <f t="shared" si="7"/>
        <v>0</v>
      </c>
      <c r="F108" s="1">
        <f t="shared" si="8"/>
        <v>0</v>
      </c>
      <c r="G108" s="1">
        <f t="shared" si="9"/>
        <v>0</v>
      </c>
      <c r="H108" s="1">
        <f t="shared" si="10"/>
        <v>0</v>
      </c>
      <c r="I108" s="1">
        <f t="shared" si="11"/>
        <v>0</v>
      </c>
      <c r="J108" s="1">
        <f t="shared" si="12"/>
        <v>0</v>
      </c>
      <c r="K108" s="1">
        <f t="shared" si="13"/>
        <v>0</v>
      </c>
      <c r="L108" s="1">
        <f t="shared" si="14"/>
        <v>0</v>
      </c>
      <c r="M108" s="1">
        <f t="shared" si="15"/>
        <v>0</v>
      </c>
    </row>
    <row r="109" spans="4:13" ht="12.75" hidden="1">
      <c r="D109" s="1">
        <f t="shared" si="6"/>
        <v>0</v>
      </c>
      <c r="E109" s="1">
        <f t="shared" si="7"/>
        <v>0</v>
      </c>
      <c r="F109" s="1">
        <f t="shared" si="8"/>
        <v>0</v>
      </c>
      <c r="G109" s="1">
        <f t="shared" si="9"/>
        <v>0</v>
      </c>
      <c r="H109" s="1">
        <f t="shared" si="10"/>
        <v>0</v>
      </c>
      <c r="I109" s="1">
        <f t="shared" si="11"/>
        <v>0</v>
      </c>
      <c r="J109" s="1">
        <f t="shared" si="12"/>
        <v>0</v>
      </c>
      <c r="K109" s="1">
        <f t="shared" si="13"/>
        <v>0</v>
      </c>
      <c r="L109" s="1">
        <f t="shared" si="14"/>
        <v>0</v>
      </c>
      <c r="M109" s="1">
        <f t="shared" si="15"/>
        <v>0</v>
      </c>
    </row>
    <row r="110" spans="4:13" ht="12.75" hidden="1">
      <c r="D110" s="1">
        <f t="shared" si="6"/>
        <v>0</v>
      </c>
      <c r="E110" s="1">
        <f t="shared" si="7"/>
        <v>0</v>
      </c>
      <c r="F110" s="1">
        <f t="shared" si="8"/>
        <v>0</v>
      </c>
      <c r="G110" s="1">
        <f t="shared" si="9"/>
        <v>0</v>
      </c>
      <c r="H110" s="1">
        <f t="shared" si="10"/>
        <v>0</v>
      </c>
      <c r="I110" s="1">
        <f t="shared" si="11"/>
        <v>0</v>
      </c>
      <c r="J110" s="1">
        <f t="shared" si="12"/>
        <v>0</v>
      </c>
      <c r="K110" s="1">
        <f t="shared" si="13"/>
        <v>0</v>
      </c>
      <c r="L110" s="1">
        <f t="shared" si="14"/>
        <v>0</v>
      </c>
      <c r="M110" s="1">
        <f t="shared" si="15"/>
        <v>0</v>
      </c>
    </row>
    <row r="111" spans="4:13" ht="12.75" hidden="1">
      <c r="D111" s="1">
        <f t="shared" si="6"/>
        <v>0</v>
      </c>
      <c r="E111" s="1">
        <f t="shared" si="7"/>
        <v>0</v>
      </c>
      <c r="F111" s="1">
        <f t="shared" si="8"/>
        <v>0</v>
      </c>
      <c r="G111" s="1">
        <f t="shared" si="9"/>
        <v>0</v>
      </c>
      <c r="H111" s="1">
        <f t="shared" si="10"/>
        <v>0</v>
      </c>
      <c r="I111" s="1">
        <f t="shared" si="11"/>
        <v>0</v>
      </c>
      <c r="J111" s="1">
        <f t="shared" si="12"/>
        <v>0</v>
      </c>
      <c r="K111" s="1">
        <f t="shared" si="13"/>
        <v>0</v>
      </c>
      <c r="L111" s="1">
        <f t="shared" si="14"/>
        <v>0</v>
      </c>
      <c r="M111" s="1">
        <f t="shared" si="15"/>
        <v>0</v>
      </c>
    </row>
    <row r="112" spans="4:13" ht="12.75" hidden="1">
      <c r="D112" s="1">
        <f t="shared" si="6"/>
        <v>0</v>
      </c>
      <c r="E112" s="1">
        <f t="shared" si="7"/>
        <v>0</v>
      </c>
      <c r="F112" s="1">
        <f t="shared" si="8"/>
        <v>0</v>
      </c>
      <c r="G112" s="1">
        <f t="shared" si="9"/>
        <v>0</v>
      </c>
      <c r="H112" s="1">
        <f t="shared" si="10"/>
        <v>0</v>
      </c>
      <c r="I112" s="1">
        <f t="shared" si="11"/>
        <v>0</v>
      </c>
      <c r="J112" s="1">
        <f t="shared" si="12"/>
        <v>0</v>
      </c>
      <c r="K112" s="1">
        <f t="shared" si="13"/>
        <v>0</v>
      </c>
      <c r="L112" s="1">
        <f t="shared" si="14"/>
        <v>0</v>
      </c>
      <c r="M112" s="1">
        <f t="shared" si="15"/>
        <v>0</v>
      </c>
    </row>
    <row r="113" spans="4:13" ht="12.75" hidden="1">
      <c r="D113" s="1">
        <f t="shared" si="6"/>
        <v>0</v>
      </c>
      <c r="E113" s="1">
        <f t="shared" si="7"/>
        <v>0</v>
      </c>
      <c r="F113" s="1">
        <f t="shared" si="8"/>
        <v>0</v>
      </c>
      <c r="G113" s="1">
        <f t="shared" si="9"/>
        <v>0</v>
      </c>
      <c r="H113" s="1">
        <f t="shared" si="10"/>
        <v>0</v>
      </c>
      <c r="I113" s="1">
        <f t="shared" si="11"/>
        <v>0</v>
      </c>
      <c r="J113" s="1">
        <f t="shared" si="12"/>
        <v>0</v>
      </c>
      <c r="K113" s="1">
        <f t="shared" si="13"/>
        <v>0</v>
      </c>
      <c r="L113" s="1">
        <f t="shared" si="14"/>
        <v>0</v>
      </c>
      <c r="M113" s="1">
        <f t="shared" si="15"/>
        <v>0</v>
      </c>
    </row>
    <row r="114" spans="4:13" ht="12.75" hidden="1">
      <c r="D114" s="1">
        <f t="shared" si="6"/>
        <v>0</v>
      </c>
      <c r="E114" s="1">
        <f t="shared" si="7"/>
        <v>0</v>
      </c>
      <c r="F114" s="1">
        <f t="shared" si="8"/>
        <v>0</v>
      </c>
      <c r="G114" s="1">
        <f t="shared" si="9"/>
        <v>0</v>
      </c>
      <c r="H114" s="1">
        <f t="shared" si="10"/>
        <v>0</v>
      </c>
      <c r="I114" s="1">
        <f t="shared" si="11"/>
        <v>0</v>
      </c>
      <c r="J114" s="1">
        <f t="shared" si="12"/>
        <v>0</v>
      </c>
      <c r="K114" s="1">
        <f t="shared" si="13"/>
        <v>0</v>
      </c>
      <c r="L114" s="1">
        <f t="shared" si="14"/>
        <v>0</v>
      </c>
      <c r="M114" s="1">
        <f t="shared" si="15"/>
        <v>0</v>
      </c>
    </row>
    <row r="115" spans="4:13" ht="12.75" hidden="1">
      <c r="D115" s="1">
        <f t="shared" si="6"/>
        <v>0</v>
      </c>
      <c r="E115" s="1">
        <f t="shared" si="7"/>
        <v>0</v>
      </c>
      <c r="F115" s="1">
        <f t="shared" si="8"/>
        <v>0</v>
      </c>
      <c r="G115" s="1">
        <f t="shared" si="9"/>
        <v>0</v>
      </c>
      <c r="H115" s="1">
        <f t="shared" si="10"/>
        <v>0</v>
      </c>
      <c r="I115" s="1">
        <f t="shared" si="11"/>
        <v>0</v>
      </c>
      <c r="J115" s="1">
        <f t="shared" si="12"/>
        <v>0</v>
      </c>
      <c r="K115" s="1">
        <f t="shared" si="13"/>
        <v>0</v>
      </c>
      <c r="L115" s="1">
        <f t="shared" si="14"/>
        <v>0</v>
      </c>
      <c r="M115" s="1">
        <f t="shared" si="15"/>
        <v>0</v>
      </c>
    </row>
    <row r="116" spans="4:13" ht="12.75" hidden="1">
      <c r="D116" s="1">
        <f t="shared" si="6"/>
        <v>0</v>
      </c>
      <c r="E116" s="1">
        <f t="shared" si="7"/>
        <v>0</v>
      </c>
      <c r="F116" s="1">
        <f t="shared" si="8"/>
        <v>0</v>
      </c>
      <c r="G116" s="1">
        <f t="shared" si="9"/>
        <v>0</v>
      </c>
      <c r="H116" s="1">
        <f t="shared" si="10"/>
        <v>0</v>
      </c>
      <c r="I116" s="1">
        <f t="shared" si="11"/>
        <v>0</v>
      </c>
      <c r="J116" s="1">
        <f t="shared" si="12"/>
        <v>0</v>
      </c>
      <c r="K116" s="1">
        <f t="shared" si="13"/>
        <v>0</v>
      </c>
      <c r="L116" s="1">
        <f t="shared" si="14"/>
        <v>0</v>
      </c>
      <c r="M116" s="1">
        <f t="shared" si="15"/>
        <v>0</v>
      </c>
    </row>
    <row r="117" spans="4:13" ht="12.75" hidden="1">
      <c r="D117" s="1">
        <f t="shared" si="6"/>
        <v>0</v>
      </c>
      <c r="E117" s="1">
        <f t="shared" si="7"/>
        <v>0</v>
      </c>
      <c r="F117" s="1">
        <f t="shared" si="8"/>
        <v>0</v>
      </c>
      <c r="G117" s="1">
        <f t="shared" si="9"/>
        <v>0</v>
      </c>
      <c r="H117" s="1">
        <f t="shared" si="10"/>
        <v>0</v>
      </c>
      <c r="I117" s="1">
        <f t="shared" si="11"/>
        <v>0</v>
      </c>
      <c r="J117" s="1">
        <f t="shared" si="12"/>
        <v>0</v>
      </c>
      <c r="K117" s="1">
        <f t="shared" si="13"/>
        <v>0</v>
      </c>
      <c r="L117" s="1">
        <f t="shared" si="14"/>
        <v>0</v>
      </c>
      <c r="M117" s="1">
        <f t="shared" si="15"/>
        <v>0</v>
      </c>
    </row>
    <row r="118" spans="4:13" ht="12.75" hidden="1">
      <c r="D118" s="1">
        <f t="shared" si="6"/>
        <v>0</v>
      </c>
      <c r="E118" s="1">
        <f t="shared" si="7"/>
        <v>0</v>
      </c>
      <c r="F118" s="1">
        <f t="shared" si="8"/>
        <v>0</v>
      </c>
      <c r="G118" s="1">
        <f t="shared" si="9"/>
        <v>0</v>
      </c>
      <c r="H118" s="1">
        <f t="shared" si="10"/>
        <v>0</v>
      </c>
      <c r="I118" s="1">
        <f t="shared" si="11"/>
        <v>0</v>
      </c>
      <c r="J118" s="1">
        <f t="shared" si="12"/>
        <v>0</v>
      </c>
      <c r="K118" s="1">
        <f t="shared" si="13"/>
        <v>0</v>
      </c>
      <c r="L118" s="1">
        <f t="shared" si="14"/>
        <v>0</v>
      </c>
      <c r="M118" s="1">
        <f t="shared" si="15"/>
        <v>0</v>
      </c>
    </row>
    <row r="119" spans="4:13" ht="12.75" hidden="1">
      <c r="D119" s="1">
        <f t="shared" si="6"/>
        <v>0</v>
      </c>
      <c r="E119" s="1">
        <f t="shared" si="7"/>
        <v>0</v>
      </c>
      <c r="F119" s="1">
        <f t="shared" si="8"/>
        <v>0</v>
      </c>
      <c r="G119" s="1">
        <f t="shared" si="9"/>
        <v>0</v>
      </c>
      <c r="H119" s="1">
        <f t="shared" si="10"/>
        <v>0</v>
      </c>
      <c r="I119" s="1">
        <f t="shared" si="11"/>
        <v>0</v>
      </c>
      <c r="J119" s="1">
        <f t="shared" si="12"/>
        <v>0</v>
      </c>
      <c r="K119" s="1">
        <f t="shared" si="13"/>
        <v>0</v>
      </c>
      <c r="L119" s="1">
        <f t="shared" si="14"/>
        <v>0</v>
      </c>
      <c r="M119" s="1">
        <f t="shared" si="15"/>
        <v>0</v>
      </c>
    </row>
    <row r="120" spans="4:13" ht="12.75" hidden="1">
      <c r="D120" s="1">
        <f t="shared" si="6"/>
        <v>0</v>
      </c>
      <c r="E120" s="1">
        <f t="shared" si="7"/>
        <v>0</v>
      </c>
      <c r="F120" s="1">
        <f t="shared" si="8"/>
        <v>0</v>
      </c>
      <c r="G120" s="1">
        <f t="shared" si="9"/>
        <v>0</v>
      </c>
      <c r="H120" s="1">
        <f t="shared" si="10"/>
        <v>0</v>
      </c>
      <c r="I120" s="1">
        <f t="shared" si="11"/>
        <v>0</v>
      </c>
      <c r="J120" s="1">
        <f t="shared" si="12"/>
        <v>0</v>
      </c>
      <c r="K120" s="1">
        <f t="shared" si="13"/>
        <v>0</v>
      </c>
      <c r="L120" s="1">
        <f t="shared" si="14"/>
        <v>0</v>
      </c>
      <c r="M120" s="1">
        <f t="shared" si="15"/>
        <v>0</v>
      </c>
    </row>
    <row r="121" spans="4:13" ht="12.75" hidden="1">
      <c r="D121" s="1">
        <f t="shared" si="6"/>
        <v>0</v>
      </c>
      <c r="E121" s="1">
        <f t="shared" si="7"/>
        <v>0</v>
      </c>
      <c r="F121" s="1">
        <f t="shared" si="8"/>
        <v>0</v>
      </c>
      <c r="G121" s="1">
        <f t="shared" si="9"/>
        <v>0</v>
      </c>
      <c r="H121" s="1">
        <f t="shared" si="10"/>
        <v>0</v>
      </c>
      <c r="I121" s="1">
        <f t="shared" si="11"/>
        <v>0</v>
      </c>
      <c r="J121" s="1">
        <f t="shared" si="12"/>
        <v>0</v>
      </c>
      <c r="K121" s="1">
        <f t="shared" si="13"/>
        <v>0</v>
      </c>
      <c r="L121" s="1">
        <f t="shared" si="14"/>
        <v>0</v>
      </c>
      <c r="M121" s="1">
        <f t="shared" si="15"/>
        <v>0</v>
      </c>
    </row>
    <row r="122" spans="4:13" ht="12.75" hidden="1">
      <c r="D122" s="1">
        <f t="shared" si="6"/>
        <v>0</v>
      </c>
      <c r="E122" s="1">
        <f t="shared" si="7"/>
        <v>0</v>
      </c>
      <c r="F122" s="1">
        <f t="shared" si="8"/>
        <v>0</v>
      </c>
      <c r="G122" s="1">
        <f t="shared" si="9"/>
        <v>0</v>
      </c>
      <c r="H122" s="1">
        <f t="shared" si="10"/>
        <v>0</v>
      </c>
      <c r="I122" s="1">
        <f t="shared" si="11"/>
        <v>0</v>
      </c>
      <c r="J122" s="1">
        <f t="shared" si="12"/>
        <v>0</v>
      </c>
      <c r="K122" s="1">
        <f t="shared" si="13"/>
        <v>0</v>
      </c>
      <c r="L122" s="1">
        <f t="shared" si="14"/>
        <v>0</v>
      </c>
      <c r="M122" s="1">
        <f t="shared" si="15"/>
        <v>0</v>
      </c>
    </row>
    <row r="123" spans="4:13" ht="12.75" hidden="1">
      <c r="D123" s="1">
        <f t="shared" si="6"/>
        <v>0</v>
      </c>
      <c r="E123" s="1">
        <f t="shared" si="7"/>
        <v>0</v>
      </c>
      <c r="F123" s="1">
        <f t="shared" si="8"/>
        <v>0</v>
      </c>
      <c r="G123" s="1">
        <f t="shared" si="9"/>
        <v>0</v>
      </c>
      <c r="H123" s="1">
        <f t="shared" si="10"/>
        <v>0</v>
      </c>
      <c r="I123" s="1">
        <f t="shared" si="11"/>
        <v>0</v>
      </c>
      <c r="J123" s="1">
        <f t="shared" si="12"/>
        <v>0</v>
      </c>
      <c r="K123" s="1">
        <f t="shared" si="13"/>
        <v>0</v>
      </c>
      <c r="L123" s="1">
        <f t="shared" si="14"/>
        <v>0</v>
      </c>
      <c r="M123" s="1">
        <f t="shared" si="15"/>
        <v>0</v>
      </c>
    </row>
    <row r="124" spans="4:13" ht="12.75" hidden="1">
      <c r="D124" s="1">
        <f t="shared" si="6"/>
        <v>0</v>
      </c>
      <c r="E124" s="1">
        <f t="shared" si="7"/>
        <v>0</v>
      </c>
      <c r="F124" s="1">
        <f t="shared" si="8"/>
        <v>0</v>
      </c>
      <c r="G124" s="1">
        <f t="shared" si="9"/>
        <v>0</v>
      </c>
      <c r="H124" s="1">
        <f t="shared" si="10"/>
        <v>0</v>
      </c>
      <c r="I124" s="1">
        <f t="shared" si="11"/>
        <v>0</v>
      </c>
      <c r="J124" s="1">
        <f t="shared" si="12"/>
        <v>0</v>
      </c>
      <c r="K124" s="1">
        <f t="shared" si="13"/>
        <v>0</v>
      </c>
      <c r="L124" s="1">
        <f t="shared" si="14"/>
        <v>0</v>
      </c>
      <c r="M124" s="1">
        <f t="shared" si="15"/>
        <v>0</v>
      </c>
    </row>
    <row r="125" spans="4:13" ht="12.75" hidden="1">
      <c r="D125" s="1">
        <f t="shared" si="6"/>
        <v>0</v>
      </c>
      <c r="E125" s="1">
        <f t="shared" si="7"/>
        <v>0</v>
      </c>
      <c r="F125" s="1">
        <f t="shared" si="8"/>
        <v>0</v>
      </c>
      <c r="G125" s="1">
        <f t="shared" si="9"/>
        <v>0</v>
      </c>
      <c r="H125" s="1">
        <f t="shared" si="10"/>
        <v>0</v>
      </c>
      <c r="I125" s="1">
        <f t="shared" si="11"/>
        <v>0</v>
      </c>
      <c r="J125" s="1">
        <f t="shared" si="12"/>
        <v>0</v>
      </c>
      <c r="K125" s="1">
        <f t="shared" si="13"/>
        <v>0</v>
      </c>
      <c r="L125" s="1">
        <f t="shared" si="14"/>
        <v>0</v>
      </c>
      <c r="M125" s="1">
        <f t="shared" si="15"/>
        <v>0</v>
      </c>
    </row>
    <row r="126" spans="4:13" ht="12.75" hidden="1">
      <c r="D126" s="1">
        <f t="shared" si="6"/>
        <v>0</v>
      </c>
      <c r="E126" s="1">
        <f t="shared" si="7"/>
        <v>0</v>
      </c>
      <c r="F126" s="1">
        <f t="shared" si="8"/>
        <v>0</v>
      </c>
      <c r="G126" s="1">
        <f t="shared" si="9"/>
        <v>0</v>
      </c>
      <c r="H126" s="1">
        <f t="shared" si="10"/>
        <v>0</v>
      </c>
      <c r="I126" s="1">
        <f t="shared" si="11"/>
        <v>0</v>
      </c>
      <c r="J126" s="1">
        <f t="shared" si="12"/>
        <v>0</v>
      </c>
      <c r="K126" s="1">
        <f t="shared" si="13"/>
        <v>0</v>
      </c>
      <c r="L126" s="1">
        <f t="shared" si="14"/>
        <v>0</v>
      </c>
      <c r="M126" s="1">
        <f t="shared" si="15"/>
        <v>0</v>
      </c>
    </row>
    <row r="127" spans="4:13" ht="12.75" hidden="1">
      <c r="D127" s="1">
        <f t="shared" si="6"/>
        <v>0</v>
      </c>
      <c r="E127" s="1">
        <f t="shared" si="7"/>
        <v>0</v>
      </c>
      <c r="F127" s="1">
        <f t="shared" si="8"/>
        <v>0</v>
      </c>
      <c r="G127" s="1">
        <f t="shared" si="9"/>
        <v>0</v>
      </c>
      <c r="H127" s="1">
        <f t="shared" si="10"/>
        <v>0</v>
      </c>
      <c r="I127" s="1">
        <f t="shared" si="11"/>
        <v>0</v>
      </c>
      <c r="J127" s="1">
        <f t="shared" si="12"/>
        <v>0</v>
      </c>
      <c r="K127" s="1">
        <f t="shared" si="13"/>
        <v>0</v>
      </c>
      <c r="L127" s="1">
        <f t="shared" si="14"/>
        <v>0</v>
      </c>
      <c r="M127" s="1">
        <f t="shared" si="15"/>
        <v>0</v>
      </c>
    </row>
    <row r="128" spans="4:13" ht="12.75" hidden="1">
      <c r="D128" s="1">
        <f t="shared" si="6"/>
        <v>0</v>
      </c>
      <c r="E128" s="1">
        <f t="shared" si="7"/>
        <v>0</v>
      </c>
      <c r="F128" s="1">
        <f t="shared" si="8"/>
        <v>0</v>
      </c>
      <c r="G128" s="1">
        <f t="shared" si="9"/>
        <v>0</v>
      </c>
      <c r="H128" s="1">
        <f t="shared" si="10"/>
        <v>0</v>
      </c>
      <c r="I128" s="1">
        <f t="shared" si="11"/>
        <v>0</v>
      </c>
      <c r="J128" s="1">
        <f t="shared" si="12"/>
        <v>0</v>
      </c>
      <c r="K128" s="1">
        <f t="shared" si="13"/>
        <v>0</v>
      </c>
      <c r="L128" s="1">
        <f t="shared" si="14"/>
        <v>0</v>
      </c>
      <c r="M128" s="1">
        <f t="shared" si="15"/>
        <v>0</v>
      </c>
    </row>
    <row r="129" spans="4:13" ht="12.75" hidden="1">
      <c r="D129" s="1">
        <f t="shared" si="6"/>
        <v>0</v>
      </c>
      <c r="E129" s="1">
        <f t="shared" si="7"/>
        <v>0</v>
      </c>
      <c r="F129" s="1">
        <f t="shared" si="8"/>
        <v>0</v>
      </c>
      <c r="G129" s="1">
        <f t="shared" si="9"/>
        <v>0</v>
      </c>
      <c r="H129" s="1">
        <f t="shared" si="10"/>
        <v>0</v>
      </c>
      <c r="I129" s="1">
        <f t="shared" si="11"/>
        <v>0</v>
      </c>
      <c r="J129" s="1">
        <f t="shared" si="12"/>
        <v>0</v>
      </c>
      <c r="K129" s="1">
        <f t="shared" si="13"/>
        <v>0</v>
      </c>
      <c r="L129" s="1">
        <f t="shared" si="14"/>
        <v>0</v>
      </c>
      <c r="M129" s="1">
        <f t="shared" si="15"/>
        <v>0</v>
      </c>
    </row>
  </sheetData>
  <sheetProtection password="CC63" sheet="1" objects="1" scenarios="1"/>
  <mergeCells count="27">
    <mergeCell ref="D2:N2"/>
    <mergeCell ref="V8:AI8"/>
    <mergeCell ref="F8:U8"/>
    <mergeCell ref="E8:E10"/>
    <mergeCell ref="AD9:AE9"/>
    <mergeCell ref="AF9:AG9"/>
    <mergeCell ref="D6:AI6"/>
    <mergeCell ref="AH9:AI9"/>
    <mergeCell ref="V9:W9"/>
    <mergeCell ref="X9:Y9"/>
    <mergeCell ref="B6:B10"/>
    <mergeCell ref="C6:C10"/>
    <mergeCell ref="F7:AH7"/>
    <mergeCell ref="D7:D10"/>
    <mergeCell ref="T9:U9"/>
    <mergeCell ref="Z9:AA9"/>
    <mergeCell ref="AB9:AC9"/>
    <mergeCell ref="F9:G9"/>
    <mergeCell ref="H9:I9"/>
    <mergeCell ref="J9:K9"/>
    <mergeCell ref="D4:E4"/>
    <mergeCell ref="R9:S9"/>
    <mergeCell ref="F4:G4"/>
    <mergeCell ref="H4:I4"/>
    <mergeCell ref="L9:M9"/>
    <mergeCell ref="N9:O9"/>
    <mergeCell ref="P9:Q9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F40:AI40">
      <formula1>0</formula1>
    </dataValidation>
  </dataValidations>
  <printOptions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AK129"/>
  <sheetViews>
    <sheetView zoomScale="70" zoomScaleNormal="70" zoomScalePageLayoutView="0" workbookViewId="0" topLeftCell="A1">
      <pane xSplit="4" ySplit="12" topLeftCell="S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15" sqref="M15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47.375" style="1" customWidth="1"/>
    <col min="4" max="4" width="13.00390625" style="1" customWidth="1"/>
    <col min="5" max="5" width="10.125" style="1" customWidth="1"/>
    <col min="6" max="6" width="11.25390625" style="1" customWidth="1"/>
    <col min="7" max="7" width="9.875" style="1" customWidth="1"/>
    <col min="8" max="8" width="10.125" style="1" customWidth="1"/>
    <col min="9" max="9" width="10.25390625" style="1" customWidth="1"/>
    <col min="10" max="10" width="10.125" style="1" customWidth="1"/>
    <col min="11" max="11" width="10.25390625" style="1" customWidth="1"/>
    <col min="12" max="12" width="10.625" style="1" customWidth="1"/>
    <col min="13" max="13" width="10.75390625" style="1" customWidth="1"/>
    <col min="14" max="14" width="10.125" style="1" customWidth="1"/>
    <col min="15" max="16" width="9.875" style="1" customWidth="1"/>
    <col min="17" max="17" width="9.625" style="1" customWidth="1"/>
    <col min="18" max="18" width="8.875" style="1" customWidth="1"/>
    <col min="19" max="19" width="8.625" style="1" customWidth="1"/>
    <col min="20" max="20" width="11.375" style="1" customWidth="1"/>
    <col min="21" max="21" width="10.75390625" style="1" customWidth="1"/>
    <col min="22" max="22" width="8.875" style="1" customWidth="1"/>
    <col min="23" max="23" width="10.125" style="1" customWidth="1"/>
    <col min="24" max="24" width="9.00390625" style="1" customWidth="1"/>
    <col min="25" max="25" width="10.125" style="1" customWidth="1"/>
    <col min="26" max="26" width="8.75390625" style="1" customWidth="1"/>
    <col min="27" max="27" width="9.625" style="1" customWidth="1"/>
    <col min="28" max="28" width="9.125" style="1" customWidth="1"/>
    <col min="29" max="29" width="9.75390625" style="1" customWidth="1"/>
    <col min="30" max="30" width="7.875" style="1" customWidth="1"/>
    <col min="31" max="33" width="9.125" style="1" customWidth="1"/>
    <col min="34" max="34" width="8.00390625" style="1" customWidth="1"/>
    <col min="35" max="35" width="7.375" style="1" customWidth="1"/>
    <col min="36" max="16384" width="9.125" style="1" customWidth="1"/>
  </cols>
  <sheetData>
    <row r="2" spans="4:10" ht="15">
      <c r="D2" s="623" t="s">
        <v>97</v>
      </c>
      <c r="E2" s="624" t="s">
        <v>98</v>
      </c>
      <c r="F2" s="625"/>
      <c r="G2" s="625"/>
      <c r="H2" s="625"/>
      <c r="I2" s="625"/>
      <c r="J2" s="625"/>
    </row>
    <row r="3" spans="2:4" ht="12.75">
      <c r="B3" s="2"/>
      <c r="C3" s="3"/>
      <c r="D3" s="3"/>
    </row>
    <row r="4" spans="2:8" ht="12.75">
      <c r="B4" s="31"/>
      <c r="C4" s="31"/>
      <c r="D4" s="622" t="str">
        <f>'Р.I. Обслужено'!E4</f>
        <v>за январь - </v>
      </c>
      <c r="E4" s="717" t="str">
        <f>'Р.I. Обслужено'!G4</f>
        <v>декабрь</v>
      </c>
      <c r="F4" s="717"/>
      <c r="G4" s="717" t="str">
        <f>'Р.I. Обслужено'!I4</f>
        <v>2015 года</v>
      </c>
      <c r="H4" s="717"/>
    </row>
    <row r="5" spans="2:4" ht="6.75" customHeight="1" thickBot="1">
      <c r="B5" s="6"/>
      <c r="C5" s="6"/>
      <c r="D5" s="6"/>
    </row>
    <row r="6" spans="2:35" ht="27" customHeight="1" thickBot="1">
      <c r="B6" s="719"/>
      <c r="C6" s="722" t="s">
        <v>14</v>
      </c>
      <c r="D6" s="734" t="s">
        <v>103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</row>
    <row r="7" spans="2:35" ht="19.5" customHeight="1" thickBot="1">
      <c r="B7" s="720"/>
      <c r="C7" s="742"/>
      <c r="D7" s="757" t="s">
        <v>120</v>
      </c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9"/>
      <c r="T7" s="752" t="s">
        <v>121</v>
      </c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4"/>
    </row>
    <row r="8" spans="2:35" ht="24.75" customHeight="1" hidden="1" thickBot="1">
      <c r="B8" s="720"/>
      <c r="C8" s="742"/>
      <c r="D8" s="278"/>
      <c r="E8" s="726" t="s">
        <v>16</v>
      </c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44"/>
      <c r="T8" s="277"/>
      <c r="U8" s="271"/>
      <c r="V8" s="272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4"/>
    </row>
    <row r="9" spans="2:35" ht="27" customHeight="1">
      <c r="B9" s="720"/>
      <c r="C9" s="742"/>
      <c r="D9" s="760" t="s">
        <v>142</v>
      </c>
      <c r="E9" s="745" t="s">
        <v>79</v>
      </c>
      <c r="F9" s="746"/>
      <c r="G9" s="746"/>
      <c r="H9" s="746"/>
      <c r="I9" s="746"/>
      <c r="J9" s="746"/>
      <c r="K9" s="746"/>
      <c r="L9" s="747"/>
      <c r="M9" s="745" t="s">
        <v>104</v>
      </c>
      <c r="N9" s="746"/>
      <c r="O9" s="746"/>
      <c r="P9" s="746"/>
      <c r="Q9" s="746"/>
      <c r="R9" s="746"/>
      <c r="S9" s="747"/>
      <c r="T9" s="755" t="s">
        <v>142</v>
      </c>
      <c r="U9" s="751" t="s">
        <v>147</v>
      </c>
      <c r="V9" s="749"/>
      <c r="W9" s="749"/>
      <c r="X9" s="749"/>
      <c r="Y9" s="749"/>
      <c r="Z9" s="749"/>
      <c r="AA9" s="749"/>
      <c r="AB9" s="750"/>
      <c r="AC9" s="748" t="s">
        <v>105</v>
      </c>
      <c r="AD9" s="749"/>
      <c r="AE9" s="749"/>
      <c r="AF9" s="749"/>
      <c r="AG9" s="749"/>
      <c r="AH9" s="749"/>
      <c r="AI9" s="750"/>
    </row>
    <row r="10" spans="2:35" ht="81" customHeight="1" thickBot="1">
      <c r="B10" s="741"/>
      <c r="C10" s="743"/>
      <c r="D10" s="761"/>
      <c r="E10" s="203" t="s">
        <v>63</v>
      </c>
      <c r="F10" s="201" t="s">
        <v>57</v>
      </c>
      <c r="G10" s="201" t="s">
        <v>59</v>
      </c>
      <c r="H10" s="201" t="s">
        <v>62</v>
      </c>
      <c r="I10" s="201" t="s">
        <v>58</v>
      </c>
      <c r="J10" s="201" t="s">
        <v>61</v>
      </c>
      <c r="K10" s="201" t="s">
        <v>60</v>
      </c>
      <c r="L10" s="276" t="s">
        <v>95</v>
      </c>
      <c r="M10" s="203" t="s">
        <v>63</v>
      </c>
      <c r="N10" s="201" t="s">
        <v>59</v>
      </c>
      <c r="O10" s="201" t="s">
        <v>58</v>
      </c>
      <c r="P10" s="201" t="s">
        <v>77</v>
      </c>
      <c r="Q10" s="201" t="s">
        <v>81</v>
      </c>
      <c r="R10" s="201" t="s">
        <v>82</v>
      </c>
      <c r="S10" s="202" t="s">
        <v>83</v>
      </c>
      <c r="T10" s="756"/>
      <c r="U10" s="203" t="s">
        <v>63</v>
      </c>
      <c r="V10" s="201" t="s">
        <v>57</v>
      </c>
      <c r="W10" s="201" t="s">
        <v>59</v>
      </c>
      <c r="X10" s="201" t="s">
        <v>62</v>
      </c>
      <c r="Y10" s="201" t="s">
        <v>58</v>
      </c>
      <c r="Z10" s="201" t="s">
        <v>61</v>
      </c>
      <c r="AA10" s="201" t="s">
        <v>60</v>
      </c>
      <c r="AB10" s="276" t="s">
        <v>95</v>
      </c>
      <c r="AC10" s="275" t="s">
        <v>63</v>
      </c>
      <c r="AD10" s="201" t="s">
        <v>59</v>
      </c>
      <c r="AE10" s="201" t="s">
        <v>58</v>
      </c>
      <c r="AF10" s="201" t="s">
        <v>77</v>
      </c>
      <c r="AG10" s="201" t="s">
        <v>81</v>
      </c>
      <c r="AH10" s="201" t="s">
        <v>82</v>
      </c>
      <c r="AI10" s="202" t="s">
        <v>83</v>
      </c>
    </row>
    <row r="11" spans="2:35" ht="13.5" thickBot="1">
      <c r="B11" s="116" t="s">
        <v>42</v>
      </c>
      <c r="C11" s="171" t="s">
        <v>43</v>
      </c>
      <c r="D11" s="117">
        <v>1</v>
      </c>
      <c r="E11" s="116">
        <v>2</v>
      </c>
      <c r="F11" s="171">
        <v>3</v>
      </c>
      <c r="G11" s="171">
        <v>4</v>
      </c>
      <c r="H11" s="171">
        <v>5</v>
      </c>
      <c r="I11" s="171">
        <v>6</v>
      </c>
      <c r="J11" s="171">
        <v>7</v>
      </c>
      <c r="K11" s="171">
        <v>8</v>
      </c>
      <c r="L11" s="172">
        <v>9</v>
      </c>
      <c r="M11" s="116">
        <v>10</v>
      </c>
      <c r="N11" s="171">
        <v>11</v>
      </c>
      <c r="O11" s="171">
        <v>12</v>
      </c>
      <c r="P11" s="171">
        <v>13</v>
      </c>
      <c r="Q11" s="171">
        <v>14</v>
      </c>
      <c r="R11" s="171">
        <v>15</v>
      </c>
      <c r="S11" s="172">
        <v>16</v>
      </c>
      <c r="T11" s="241">
        <v>17</v>
      </c>
      <c r="U11" s="116">
        <v>18</v>
      </c>
      <c r="V11" s="171">
        <v>19</v>
      </c>
      <c r="W11" s="171">
        <v>20</v>
      </c>
      <c r="X11" s="171">
        <v>21</v>
      </c>
      <c r="Y11" s="171">
        <v>22</v>
      </c>
      <c r="Z11" s="171">
        <v>23</v>
      </c>
      <c r="AA11" s="171">
        <v>24</v>
      </c>
      <c r="AB11" s="172">
        <v>25</v>
      </c>
      <c r="AC11" s="175">
        <v>26</v>
      </c>
      <c r="AD11" s="171">
        <v>27</v>
      </c>
      <c r="AE11" s="171">
        <v>28</v>
      </c>
      <c r="AF11" s="171">
        <v>29</v>
      </c>
      <c r="AG11" s="171">
        <v>30</v>
      </c>
      <c r="AH11" s="171">
        <v>31</v>
      </c>
      <c r="AI11" s="172">
        <v>32</v>
      </c>
    </row>
    <row r="12" spans="2:37" ht="26.25" customHeight="1">
      <c r="B12" s="127">
        <v>1</v>
      </c>
      <c r="C12" s="125" t="s">
        <v>12</v>
      </c>
      <c r="D12" s="287">
        <f>SUM(E12:S12)</f>
        <v>5310</v>
      </c>
      <c r="E12" s="65">
        <f>SUM(E13:E29)</f>
        <v>3527</v>
      </c>
      <c r="F12" s="66">
        <f aca="true" t="shared" si="0" ref="F12:W12">SUM(F13:F29)</f>
        <v>967</v>
      </c>
      <c r="G12" s="66">
        <f t="shared" si="0"/>
        <v>39</v>
      </c>
      <c r="H12" s="66">
        <f t="shared" si="0"/>
        <v>0</v>
      </c>
      <c r="I12" s="66">
        <f t="shared" si="0"/>
        <v>666</v>
      </c>
      <c r="J12" s="66">
        <f t="shared" si="0"/>
        <v>15</v>
      </c>
      <c r="K12" s="66">
        <f t="shared" si="0"/>
        <v>0</v>
      </c>
      <c r="L12" s="67">
        <f t="shared" si="0"/>
        <v>96</v>
      </c>
      <c r="M12" s="177">
        <f t="shared" si="0"/>
        <v>0</v>
      </c>
      <c r="N12" s="66">
        <f t="shared" si="0"/>
        <v>0</v>
      </c>
      <c r="O12" s="66">
        <f t="shared" si="0"/>
        <v>0</v>
      </c>
      <c r="P12" s="66">
        <f t="shared" si="0"/>
        <v>0</v>
      </c>
      <c r="Q12" s="66">
        <f t="shared" si="0"/>
        <v>0</v>
      </c>
      <c r="R12" s="66">
        <f t="shared" si="0"/>
        <v>0</v>
      </c>
      <c r="S12" s="84">
        <f t="shared" si="0"/>
        <v>0</v>
      </c>
      <c r="T12" s="204">
        <f>SUM(U12:AI12)</f>
        <v>925</v>
      </c>
      <c r="U12" s="65">
        <f>SUM(U13:U29)</f>
        <v>0</v>
      </c>
      <c r="V12" s="66">
        <f t="shared" si="0"/>
        <v>0</v>
      </c>
      <c r="W12" s="66">
        <f t="shared" si="0"/>
        <v>0</v>
      </c>
      <c r="X12" s="66">
        <f aca="true" t="shared" si="1" ref="X12:AI12">SUM(X13:X29)</f>
        <v>0</v>
      </c>
      <c r="Y12" s="66">
        <f t="shared" si="1"/>
        <v>0</v>
      </c>
      <c r="Z12" s="66">
        <f t="shared" si="1"/>
        <v>0</v>
      </c>
      <c r="AA12" s="66">
        <f t="shared" si="1"/>
        <v>0</v>
      </c>
      <c r="AB12" s="67">
        <f t="shared" si="1"/>
        <v>925</v>
      </c>
      <c r="AC12" s="177">
        <f t="shared" si="1"/>
        <v>0</v>
      </c>
      <c r="AD12" s="66">
        <f t="shared" si="1"/>
        <v>0</v>
      </c>
      <c r="AE12" s="66">
        <f t="shared" si="1"/>
        <v>0</v>
      </c>
      <c r="AF12" s="66">
        <f t="shared" si="1"/>
        <v>0</v>
      </c>
      <c r="AG12" s="66">
        <f t="shared" si="1"/>
        <v>0</v>
      </c>
      <c r="AH12" s="66">
        <f t="shared" si="1"/>
        <v>0</v>
      </c>
      <c r="AI12" s="67">
        <f t="shared" si="1"/>
        <v>0</v>
      </c>
      <c r="AJ12" s="617" t="str">
        <f>IF(AND('Р.I. Обслужено'!G22=0,D12=0),"Да",IF('Р.I. Обслужено'!G22&lt;=D12,"да","неверно"))</f>
        <v>да</v>
      </c>
      <c r="AK12" s="617" t="str">
        <f>IF(AND('Р.I. Обслужено'!H22=0,T12=0),"Да",IF('Р.I. Обслужено'!H22&lt;=T12,"да","неверно"))</f>
        <v>да</v>
      </c>
    </row>
    <row r="13" spans="2:37" ht="24" customHeight="1">
      <c r="B13" s="207" t="s">
        <v>24</v>
      </c>
      <c r="C13" s="214" t="s">
        <v>0</v>
      </c>
      <c r="D13" s="288">
        <f aca="true" t="shared" si="2" ref="D13:D41">SUM(E13:S13)</f>
        <v>2243</v>
      </c>
      <c r="E13" s="381">
        <v>1556</v>
      </c>
      <c r="F13" s="382">
        <v>373</v>
      </c>
      <c r="G13" s="36"/>
      <c r="H13" s="36"/>
      <c r="I13" s="382">
        <v>299</v>
      </c>
      <c r="J13" s="382">
        <v>15</v>
      </c>
      <c r="K13" s="382"/>
      <c r="L13" s="383"/>
      <c r="M13" s="421"/>
      <c r="N13" s="382"/>
      <c r="O13" s="382"/>
      <c r="P13" s="382"/>
      <c r="Q13" s="36"/>
      <c r="R13" s="382"/>
      <c r="S13" s="409"/>
      <c r="T13" s="205">
        <f aca="true" t="shared" si="3" ref="T13:T41">SUM(U13:AI13)</f>
        <v>0</v>
      </c>
      <c r="U13" s="385"/>
      <c r="V13" s="450"/>
      <c r="W13" s="386"/>
      <c r="X13" s="450"/>
      <c r="Y13" s="386"/>
      <c r="Z13" s="450"/>
      <c r="AA13" s="386"/>
      <c r="AB13" s="451"/>
      <c r="AC13" s="401"/>
      <c r="AD13" s="450"/>
      <c r="AE13" s="386"/>
      <c r="AF13" s="450"/>
      <c r="AG13" s="36"/>
      <c r="AH13" s="450"/>
      <c r="AI13" s="383"/>
      <c r="AJ13" s="617" t="str">
        <f>IF(AND('Р.I. Обслужено'!G23=0,D13=0),"Да",IF('Р.I. Обслужено'!G23&lt;=D13,"да","неверно"))</f>
        <v>да</v>
      </c>
      <c r="AK13" s="617" t="str">
        <f>IF(AND('Р.I. Обслужено'!H23=0,T13=0),"Да",IF('Р.I. Обслужено'!H23&lt;=T13,"да","неверно"))</f>
        <v>Да</v>
      </c>
    </row>
    <row r="14" spans="2:37" ht="24" customHeight="1">
      <c r="B14" s="210" t="s">
        <v>25</v>
      </c>
      <c r="C14" s="215" t="s">
        <v>8</v>
      </c>
      <c r="D14" s="288">
        <f t="shared" si="2"/>
        <v>0</v>
      </c>
      <c r="E14" s="381"/>
      <c r="F14" s="382"/>
      <c r="G14" s="382"/>
      <c r="H14" s="382"/>
      <c r="I14" s="382"/>
      <c r="J14" s="382"/>
      <c r="K14" s="382"/>
      <c r="L14" s="383"/>
      <c r="M14" s="421"/>
      <c r="N14" s="382"/>
      <c r="O14" s="382"/>
      <c r="P14" s="382"/>
      <c r="Q14" s="36"/>
      <c r="R14" s="36"/>
      <c r="S14" s="409"/>
      <c r="T14" s="205">
        <f t="shared" si="3"/>
        <v>0</v>
      </c>
      <c r="U14" s="385"/>
      <c r="V14" s="342"/>
      <c r="W14" s="386"/>
      <c r="X14" s="342"/>
      <c r="Y14" s="386"/>
      <c r="Z14" s="342"/>
      <c r="AA14" s="386"/>
      <c r="AB14" s="452"/>
      <c r="AC14" s="401"/>
      <c r="AD14" s="342"/>
      <c r="AE14" s="386"/>
      <c r="AF14" s="342"/>
      <c r="AG14" s="36"/>
      <c r="AH14" s="268"/>
      <c r="AI14" s="383"/>
      <c r="AJ14" s="617" t="str">
        <f>IF(AND('Р.I. Обслужено'!G24=0,D14=0),"Да",IF('Р.I. Обслужено'!G24&lt;=D14,"да","неверно"))</f>
        <v>Да</v>
      </c>
      <c r="AK14" s="617" t="str">
        <f>IF(AND('Р.I. Обслужено'!H24=0,T14=0),"Да",IF('Р.I. Обслужено'!H24&lt;=T14,"да","неверно"))</f>
        <v>Да</v>
      </c>
    </row>
    <row r="15" spans="2:37" ht="24">
      <c r="B15" s="210" t="s">
        <v>26</v>
      </c>
      <c r="C15" s="215" t="s">
        <v>9</v>
      </c>
      <c r="D15" s="288">
        <f t="shared" si="2"/>
        <v>0</v>
      </c>
      <c r="E15" s="381"/>
      <c r="F15" s="382"/>
      <c r="G15" s="382"/>
      <c r="H15" s="382"/>
      <c r="I15" s="382"/>
      <c r="J15" s="382"/>
      <c r="K15" s="382"/>
      <c r="L15" s="383"/>
      <c r="M15" s="421"/>
      <c r="N15" s="382"/>
      <c r="O15" s="382"/>
      <c r="P15" s="382"/>
      <c r="Q15" s="36"/>
      <c r="R15" s="36"/>
      <c r="S15" s="409"/>
      <c r="T15" s="205">
        <f t="shared" si="3"/>
        <v>0</v>
      </c>
      <c r="U15" s="385"/>
      <c r="V15" s="342"/>
      <c r="W15" s="386"/>
      <c r="X15" s="342"/>
      <c r="Y15" s="386"/>
      <c r="Z15" s="342"/>
      <c r="AA15" s="386"/>
      <c r="AB15" s="452"/>
      <c r="AC15" s="401"/>
      <c r="AD15" s="342"/>
      <c r="AE15" s="386"/>
      <c r="AF15" s="342"/>
      <c r="AG15" s="36"/>
      <c r="AH15" s="268"/>
      <c r="AI15" s="383"/>
      <c r="AJ15" s="617" t="str">
        <f>IF(AND('Р.I. Обслужено'!G25=0,D15=0),"Да",IF('Р.I. Обслужено'!G25&lt;=D15,"да","неверно"))</f>
        <v>Да</v>
      </c>
      <c r="AK15" s="617" t="str">
        <f>IF(AND('Р.I. Обслужено'!H25=0,T15=0),"Да",IF('Р.I. Обслужено'!H25&lt;=T15,"да","неверно"))</f>
        <v>Да</v>
      </c>
    </row>
    <row r="16" spans="2:37" ht="12.75">
      <c r="B16" s="210" t="s">
        <v>27</v>
      </c>
      <c r="C16" s="215" t="s">
        <v>1</v>
      </c>
      <c r="D16" s="597">
        <f t="shared" si="2"/>
        <v>0</v>
      </c>
      <c r="E16" s="38"/>
      <c r="F16" s="36"/>
      <c r="G16" s="36"/>
      <c r="H16" s="36"/>
      <c r="I16" s="36"/>
      <c r="J16" s="36"/>
      <c r="K16" s="36"/>
      <c r="L16" s="39"/>
      <c r="M16" s="153"/>
      <c r="N16" s="36"/>
      <c r="O16" s="36"/>
      <c r="P16" s="36"/>
      <c r="Q16" s="36"/>
      <c r="R16" s="36"/>
      <c r="S16" s="37"/>
      <c r="T16" s="155">
        <f t="shared" si="3"/>
        <v>0</v>
      </c>
      <c r="U16" s="38"/>
      <c r="V16" s="200"/>
      <c r="W16" s="36"/>
      <c r="X16" s="200"/>
      <c r="Y16" s="36"/>
      <c r="Z16" s="200"/>
      <c r="AA16" s="36"/>
      <c r="AB16" s="45"/>
      <c r="AC16" s="153"/>
      <c r="AD16" s="200"/>
      <c r="AE16" s="36"/>
      <c r="AF16" s="200"/>
      <c r="AG16" s="36"/>
      <c r="AH16" s="200"/>
      <c r="AI16" s="39"/>
      <c r="AJ16" s="617" t="str">
        <f>IF(AND('Р.I. Обслужено'!G26=0,D16=0),"Да",IF('Р.I. Обслужено'!G26&lt;=D16,"да","неверно"))</f>
        <v>Да</v>
      </c>
      <c r="AK16" s="617" t="str">
        <f>IF(AND('Р.I. Обслужено'!H26=0,T16=0),"Да",IF('Р.I. Обслужено'!H26&lt;=T16,"да","неверно"))</f>
        <v>Да</v>
      </c>
    </row>
    <row r="17" spans="2:37" ht="24" customHeight="1">
      <c r="B17" s="210" t="s">
        <v>28</v>
      </c>
      <c r="C17" s="215" t="s">
        <v>2</v>
      </c>
      <c r="D17" s="288">
        <f t="shared" si="2"/>
        <v>0</v>
      </c>
      <c r="E17" s="38"/>
      <c r="F17" s="36"/>
      <c r="G17" s="386"/>
      <c r="H17" s="386"/>
      <c r="I17" s="386"/>
      <c r="J17" s="386"/>
      <c r="K17" s="386"/>
      <c r="L17" s="383"/>
      <c r="M17" s="401"/>
      <c r="N17" s="386"/>
      <c r="O17" s="386"/>
      <c r="P17" s="386"/>
      <c r="Q17" s="36"/>
      <c r="R17" s="36"/>
      <c r="S17" s="408"/>
      <c r="T17" s="205">
        <f t="shared" si="3"/>
        <v>0</v>
      </c>
      <c r="U17" s="38"/>
      <c r="V17" s="268"/>
      <c r="W17" s="386"/>
      <c r="X17" s="268"/>
      <c r="Y17" s="386"/>
      <c r="Z17" s="268"/>
      <c r="AA17" s="36"/>
      <c r="AB17" s="269"/>
      <c r="AC17" s="401"/>
      <c r="AD17" s="367"/>
      <c r="AE17" s="386"/>
      <c r="AF17" s="367"/>
      <c r="AG17" s="36"/>
      <c r="AH17" s="268"/>
      <c r="AI17" s="383"/>
      <c r="AJ17" s="617" t="str">
        <f>IF(AND('Р.I. Обслужено'!G27=0,D17=0),"Да",IF('Р.I. Обслужено'!G27&lt;=D17,"да","неверно"))</f>
        <v>Да</v>
      </c>
      <c r="AK17" s="617" t="str">
        <f>IF(AND('Р.I. Обслужено'!H27=0,T17=0),"Да",IF('Р.I. Обслужено'!H27&lt;=T17,"да","неверно"))</f>
        <v>Да</v>
      </c>
    </row>
    <row r="18" spans="2:37" ht="28.5" customHeight="1">
      <c r="B18" s="210" t="s">
        <v>29</v>
      </c>
      <c r="C18" s="215" t="s">
        <v>10</v>
      </c>
      <c r="D18" s="288">
        <f t="shared" si="2"/>
        <v>0</v>
      </c>
      <c r="E18" s="381"/>
      <c r="F18" s="382"/>
      <c r="G18" s="382"/>
      <c r="H18" s="382"/>
      <c r="I18" s="382"/>
      <c r="J18" s="382"/>
      <c r="K18" s="382"/>
      <c r="L18" s="383"/>
      <c r="M18" s="401"/>
      <c r="N18" s="386"/>
      <c r="O18" s="386"/>
      <c r="P18" s="386"/>
      <c r="Q18" s="36"/>
      <c r="R18" s="36"/>
      <c r="S18" s="408"/>
      <c r="T18" s="205">
        <f t="shared" si="3"/>
        <v>0</v>
      </c>
      <c r="U18" s="38"/>
      <c r="V18" s="200"/>
      <c r="W18" s="36"/>
      <c r="X18" s="200"/>
      <c r="Y18" s="36"/>
      <c r="Z18" s="200"/>
      <c r="AA18" s="36"/>
      <c r="AB18" s="45"/>
      <c r="AC18" s="401"/>
      <c r="AD18" s="450"/>
      <c r="AE18" s="386"/>
      <c r="AF18" s="450"/>
      <c r="AG18" s="36"/>
      <c r="AH18" s="200"/>
      <c r="AI18" s="383"/>
      <c r="AJ18" s="617" t="str">
        <f>IF(AND('Р.I. Обслужено'!G28=0,D18=0),"Да",IF('Р.I. Обслужено'!G28&lt;=D18,"да","неверно"))</f>
        <v>Да</v>
      </c>
      <c r="AK18" s="617" t="str">
        <f>IF(AND('Р.I. Обслужено'!H28=0,T18=0),"Да",IF('Р.I. Обслужено'!H28&lt;=T18,"да","неверно"))</f>
        <v>Да</v>
      </c>
    </row>
    <row r="19" spans="2:37" ht="28.5" customHeight="1">
      <c r="B19" s="210" t="s">
        <v>30</v>
      </c>
      <c r="C19" s="215" t="s">
        <v>84</v>
      </c>
      <c r="D19" s="597">
        <f t="shared" si="2"/>
        <v>0</v>
      </c>
      <c r="E19" s="38"/>
      <c r="F19" s="36"/>
      <c r="G19" s="36"/>
      <c r="H19" s="36"/>
      <c r="I19" s="36"/>
      <c r="J19" s="36"/>
      <c r="K19" s="36"/>
      <c r="L19" s="39"/>
      <c r="M19" s="153"/>
      <c r="N19" s="36"/>
      <c r="O19" s="36"/>
      <c r="P19" s="36"/>
      <c r="Q19" s="36"/>
      <c r="R19" s="36"/>
      <c r="S19" s="37"/>
      <c r="T19" s="155">
        <f t="shared" si="3"/>
        <v>0</v>
      </c>
      <c r="U19" s="38"/>
      <c r="V19" s="200"/>
      <c r="W19" s="36"/>
      <c r="X19" s="200"/>
      <c r="Y19" s="36"/>
      <c r="Z19" s="200"/>
      <c r="AA19" s="36"/>
      <c r="AB19" s="45"/>
      <c r="AC19" s="153"/>
      <c r="AD19" s="200"/>
      <c r="AE19" s="36"/>
      <c r="AF19" s="200"/>
      <c r="AG19" s="36"/>
      <c r="AH19" s="200"/>
      <c r="AI19" s="39"/>
      <c r="AJ19" s="617" t="str">
        <f>IF(AND('Р.I. Обслужено'!G29=0,D19=0),"Да",IF('Р.I. Обслужено'!G29&lt;=D19,"да","неверно"))</f>
        <v>Да</v>
      </c>
      <c r="AK19" s="617" t="str">
        <f>IF(AND('Р.I. Обслужено'!H29=0,T19=0),"Да",IF('Р.I. Обслужено'!H29&lt;=T19,"да","неверно"))</f>
        <v>Да</v>
      </c>
    </row>
    <row r="20" spans="2:37" ht="12.75">
      <c r="B20" s="209" t="s">
        <v>31</v>
      </c>
      <c r="C20" s="215" t="s">
        <v>194</v>
      </c>
      <c r="D20" s="288">
        <f t="shared" si="2"/>
        <v>2971</v>
      </c>
      <c r="E20" s="381">
        <v>1971</v>
      </c>
      <c r="F20" s="382">
        <v>594</v>
      </c>
      <c r="G20" s="381">
        <v>39</v>
      </c>
      <c r="H20" s="382"/>
      <c r="I20" s="381">
        <v>367</v>
      </c>
      <c r="J20" s="382"/>
      <c r="K20" s="381"/>
      <c r="L20" s="39"/>
      <c r="M20" s="421"/>
      <c r="N20" s="382"/>
      <c r="O20" s="382"/>
      <c r="P20" s="382"/>
      <c r="Q20" s="36"/>
      <c r="R20" s="36"/>
      <c r="S20" s="409"/>
      <c r="T20" s="205">
        <f t="shared" si="3"/>
        <v>0</v>
      </c>
      <c r="U20" s="385"/>
      <c r="V20" s="450"/>
      <c r="W20" s="386"/>
      <c r="X20" s="450"/>
      <c r="Y20" s="386"/>
      <c r="Z20" s="450"/>
      <c r="AA20" s="386"/>
      <c r="AB20" s="45"/>
      <c r="AC20" s="401"/>
      <c r="AD20" s="450"/>
      <c r="AE20" s="386"/>
      <c r="AF20" s="450"/>
      <c r="AG20" s="36"/>
      <c r="AH20" s="200"/>
      <c r="AI20" s="383"/>
      <c r="AJ20" s="617" t="str">
        <f>IF(AND('Р.I. Обслужено'!G30=0,D20=0),"Да",IF('Р.I. Обслужено'!G30&lt;=D20,"да","неверно"))</f>
        <v>да</v>
      </c>
      <c r="AK20" s="617" t="str">
        <f>IF(AND('Р.I. Обслужено'!H30=0,T20=0),"Да",IF('Р.I. Обслужено'!H30&lt;=T20,"да","неверно"))</f>
        <v>Да</v>
      </c>
    </row>
    <row r="21" spans="2:37" ht="12.75">
      <c r="B21" s="208" t="s">
        <v>32</v>
      </c>
      <c r="C21" s="215" t="s">
        <v>3</v>
      </c>
      <c r="D21" s="288">
        <f t="shared" si="2"/>
        <v>96</v>
      </c>
      <c r="E21" s="38"/>
      <c r="F21" s="36"/>
      <c r="G21" s="36"/>
      <c r="H21" s="36"/>
      <c r="I21" s="36"/>
      <c r="J21" s="36"/>
      <c r="K21" s="36"/>
      <c r="L21" s="384">
        <v>96</v>
      </c>
      <c r="M21" s="401"/>
      <c r="N21" s="386"/>
      <c r="O21" s="386"/>
      <c r="P21" s="386"/>
      <c r="Q21" s="386"/>
      <c r="R21" s="36"/>
      <c r="S21" s="408"/>
      <c r="T21" s="205">
        <f t="shared" si="3"/>
        <v>925</v>
      </c>
      <c r="U21" s="38"/>
      <c r="V21" s="36"/>
      <c r="W21" s="382"/>
      <c r="X21" s="36"/>
      <c r="Y21" s="36"/>
      <c r="Z21" s="36"/>
      <c r="AA21" s="36"/>
      <c r="AB21" s="384">
        <v>925</v>
      </c>
      <c r="AC21" s="401"/>
      <c r="AD21" s="386"/>
      <c r="AE21" s="386"/>
      <c r="AF21" s="386"/>
      <c r="AG21" s="382"/>
      <c r="AH21" s="36"/>
      <c r="AI21" s="384"/>
      <c r="AJ21" s="617" t="str">
        <f>IF(AND('Р.I. Обслужено'!G31=0,D21=0),"Да",IF('Р.I. Обслужено'!G31&lt;=D21,"да","неверно"))</f>
        <v>да</v>
      </c>
      <c r="AK21" s="617" t="str">
        <f>IF(AND('Р.I. Обслужено'!H31=0,T21=0),"Да",IF('Р.I. Обслужено'!H31&lt;=T21,"да","неверно"))</f>
        <v>да</v>
      </c>
    </row>
    <row r="22" spans="2:37" ht="12.75">
      <c r="B22" s="208" t="s">
        <v>33</v>
      </c>
      <c r="C22" s="215" t="s">
        <v>15</v>
      </c>
      <c r="D22" s="597">
        <f t="shared" si="2"/>
        <v>0</v>
      </c>
      <c r="E22" s="38"/>
      <c r="F22" s="36"/>
      <c r="G22" s="36"/>
      <c r="H22" s="36"/>
      <c r="I22" s="36"/>
      <c r="J22" s="36"/>
      <c r="K22" s="36"/>
      <c r="L22" s="39"/>
      <c r="M22" s="153"/>
      <c r="N22" s="36"/>
      <c r="O22" s="36"/>
      <c r="P22" s="36"/>
      <c r="Q22" s="36"/>
      <c r="R22" s="36"/>
      <c r="S22" s="37"/>
      <c r="T22" s="155">
        <f t="shared" si="3"/>
        <v>0</v>
      </c>
      <c r="U22" s="38"/>
      <c r="V22" s="36"/>
      <c r="W22" s="36"/>
      <c r="X22" s="36"/>
      <c r="Y22" s="36"/>
      <c r="Z22" s="36"/>
      <c r="AA22" s="36"/>
      <c r="AB22" s="39"/>
      <c r="AC22" s="153"/>
      <c r="AD22" s="36"/>
      <c r="AE22" s="36"/>
      <c r="AF22" s="36"/>
      <c r="AG22" s="36"/>
      <c r="AH22" s="36"/>
      <c r="AI22" s="39"/>
      <c r="AJ22" s="617" t="str">
        <f>IF(AND('Р.I. Обслужено'!G32=0,D22=0),"Да",IF('Р.I. Обслужено'!G32&lt;=D22,"да","неверно"))</f>
        <v>Да</v>
      </c>
      <c r="AK22" s="617" t="str">
        <f>IF(AND('Р.I. Обслужено'!H32=0,T22=0),"Да",IF('Р.I. Обслужено'!H32&lt;=T22,"да","неверно"))</f>
        <v>Да</v>
      </c>
    </row>
    <row r="23" spans="2:37" ht="12.75">
      <c r="B23" s="208" t="s">
        <v>34</v>
      </c>
      <c r="C23" s="215" t="s">
        <v>6</v>
      </c>
      <c r="D23" s="288">
        <f t="shared" si="2"/>
        <v>0</v>
      </c>
      <c r="E23" s="38"/>
      <c r="F23" s="36"/>
      <c r="G23" s="36"/>
      <c r="H23" s="36"/>
      <c r="I23" s="36"/>
      <c r="J23" s="36"/>
      <c r="K23" s="36"/>
      <c r="L23" s="39"/>
      <c r="M23" s="401"/>
      <c r="N23" s="386"/>
      <c r="O23" s="386"/>
      <c r="P23" s="386"/>
      <c r="Q23" s="36"/>
      <c r="R23" s="36"/>
      <c r="S23" s="408"/>
      <c r="T23" s="205">
        <f t="shared" si="3"/>
        <v>0</v>
      </c>
      <c r="U23" s="38"/>
      <c r="V23" s="36"/>
      <c r="W23" s="36"/>
      <c r="X23" s="36"/>
      <c r="Y23" s="36"/>
      <c r="Z23" s="36"/>
      <c r="AA23" s="36"/>
      <c r="AB23" s="39"/>
      <c r="AC23" s="401"/>
      <c r="AD23" s="386"/>
      <c r="AE23" s="386"/>
      <c r="AF23" s="386"/>
      <c r="AG23" s="36"/>
      <c r="AH23" s="36"/>
      <c r="AI23" s="383"/>
      <c r="AJ23" s="617" t="str">
        <f>IF(AND('Р.I. Обслужено'!G33=0,D23=0),"Да",IF('Р.I. Обслужено'!G33&lt;=D23,"да","неверно"))</f>
        <v>Да</v>
      </c>
      <c r="AK23" s="617" t="str">
        <f>IF(AND('Р.I. Обслужено'!H33=0,T23=0),"Да",IF('Р.I. Обслужено'!H33&lt;=T23,"да","неверно"))</f>
        <v>Да</v>
      </c>
    </row>
    <row r="24" spans="2:37" ht="24">
      <c r="B24" s="208" t="s">
        <v>35</v>
      </c>
      <c r="C24" s="215" t="s">
        <v>7</v>
      </c>
      <c r="D24" s="288">
        <f t="shared" si="2"/>
        <v>0</v>
      </c>
      <c r="E24" s="381"/>
      <c r="F24" s="382"/>
      <c r="G24" s="382"/>
      <c r="H24" s="382"/>
      <c r="I24" s="382"/>
      <c r="J24" s="382"/>
      <c r="K24" s="382"/>
      <c r="L24" s="383"/>
      <c r="M24" s="421"/>
      <c r="N24" s="382"/>
      <c r="O24" s="382"/>
      <c r="P24" s="382"/>
      <c r="Q24" s="36"/>
      <c r="R24" s="36"/>
      <c r="S24" s="409"/>
      <c r="T24" s="205">
        <f t="shared" si="3"/>
        <v>0</v>
      </c>
      <c r="U24" s="381"/>
      <c r="V24" s="382"/>
      <c r="W24" s="382"/>
      <c r="X24" s="382"/>
      <c r="Y24" s="382"/>
      <c r="Z24" s="382"/>
      <c r="AA24" s="382"/>
      <c r="AB24" s="384"/>
      <c r="AC24" s="421"/>
      <c r="AD24" s="382"/>
      <c r="AE24" s="382"/>
      <c r="AF24" s="382"/>
      <c r="AG24" s="36"/>
      <c r="AH24" s="36"/>
      <c r="AI24" s="384"/>
      <c r="AJ24" s="617" t="str">
        <f>IF(AND('Р.I. Обслужено'!G34=0,D24=0),"Да",IF('Р.I. Обслужено'!G34&lt;=D24,"да","неверно"))</f>
        <v>Да</v>
      </c>
      <c r="AK24" s="617" t="str">
        <f>IF(AND('Р.I. Обслужено'!H34=0,T24=0),"Да",IF('Р.I. Обслужено'!H34&lt;=T24,"да","неверно"))</f>
        <v>Да</v>
      </c>
    </row>
    <row r="25" spans="2:37" ht="24">
      <c r="B25" s="208" t="s">
        <v>36</v>
      </c>
      <c r="C25" s="215" t="s">
        <v>4</v>
      </c>
      <c r="D25" s="597">
        <f t="shared" si="2"/>
        <v>0</v>
      </c>
      <c r="E25" s="38"/>
      <c r="F25" s="36"/>
      <c r="G25" s="36"/>
      <c r="H25" s="36"/>
      <c r="I25" s="36"/>
      <c r="J25" s="36"/>
      <c r="K25" s="36"/>
      <c r="L25" s="39"/>
      <c r="M25" s="153"/>
      <c r="N25" s="36"/>
      <c r="O25" s="36"/>
      <c r="P25" s="36"/>
      <c r="Q25" s="36"/>
      <c r="R25" s="36"/>
      <c r="S25" s="37"/>
      <c r="T25" s="155">
        <f t="shared" si="3"/>
        <v>0</v>
      </c>
      <c r="U25" s="38"/>
      <c r="V25" s="200"/>
      <c r="W25" s="36"/>
      <c r="X25" s="200"/>
      <c r="Y25" s="36"/>
      <c r="Z25" s="200"/>
      <c r="AA25" s="36"/>
      <c r="AB25" s="45"/>
      <c r="AC25" s="153"/>
      <c r="AD25" s="200"/>
      <c r="AE25" s="36"/>
      <c r="AF25" s="200"/>
      <c r="AG25" s="36"/>
      <c r="AH25" s="200"/>
      <c r="AI25" s="39"/>
      <c r="AJ25" s="617" t="str">
        <f>IF(AND('Р.I. Обслужено'!G35=0,D25=0),"Да",IF('Р.I. Обслужено'!G35&lt;=D25,"да","неверно"))</f>
        <v>Да</v>
      </c>
      <c r="AK25" s="617" t="str">
        <f>IF(AND('Р.I. Обслужено'!H35=0,T25=0),"Да",IF('Р.I. Обслужено'!H35&lt;=T25,"да","неверно"))</f>
        <v>Да</v>
      </c>
    </row>
    <row r="26" spans="2:37" ht="12.75">
      <c r="B26" s="208" t="s">
        <v>37</v>
      </c>
      <c r="C26" s="215" t="s">
        <v>11</v>
      </c>
      <c r="D26" s="597">
        <f t="shared" si="2"/>
        <v>0</v>
      </c>
      <c r="E26" s="38"/>
      <c r="F26" s="36"/>
      <c r="G26" s="36"/>
      <c r="H26" s="36"/>
      <c r="I26" s="36"/>
      <c r="J26" s="36"/>
      <c r="K26" s="36"/>
      <c r="L26" s="39"/>
      <c r="M26" s="153"/>
      <c r="N26" s="36"/>
      <c r="O26" s="36"/>
      <c r="P26" s="36"/>
      <c r="Q26" s="36"/>
      <c r="R26" s="36"/>
      <c r="S26" s="37"/>
      <c r="T26" s="155">
        <f t="shared" si="3"/>
        <v>0</v>
      </c>
      <c r="U26" s="38"/>
      <c r="V26" s="200"/>
      <c r="W26" s="36"/>
      <c r="X26" s="200"/>
      <c r="Y26" s="36"/>
      <c r="Z26" s="200"/>
      <c r="AA26" s="36"/>
      <c r="AB26" s="45"/>
      <c r="AC26" s="153"/>
      <c r="AD26" s="200"/>
      <c r="AE26" s="36"/>
      <c r="AF26" s="200"/>
      <c r="AG26" s="36"/>
      <c r="AH26" s="200"/>
      <c r="AI26" s="39"/>
      <c r="AJ26" s="617" t="str">
        <f>IF(AND('Р.I. Обслужено'!G36=0,D26=0),"Да",IF('Р.I. Обслужено'!G36&lt;=D26,"да","неверно"))</f>
        <v>Да</v>
      </c>
      <c r="AK26" s="617" t="str">
        <f>IF(AND('Р.I. Обслужено'!H36=0,T26=0),"Да",IF('Р.I. Обслужено'!H36&lt;=T26,"да","неверно"))</f>
        <v>Да</v>
      </c>
    </row>
    <row r="27" spans="2:37" ht="12.75">
      <c r="B27" s="210" t="s">
        <v>38</v>
      </c>
      <c r="C27" s="215" t="s">
        <v>53</v>
      </c>
      <c r="D27" s="597">
        <f t="shared" si="2"/>
        <v>0</v>
      </c>
      <c r="E27" s="38"/>
      <c r="F27" s="36"/>
      <c r="G27" s="36"/>
      <c r="H27" s="36"/>
      <c r="I27" s="36"/>
      <c r="J27" s="36"/>
      <c r="K27" s="36"/>
      <c r="L27" s="39"/>
      <c r="M27" s="153"/>
      <c r="N27" s="36"/>
      <c r="O27" s="36"/>
      <c r="P27" s="36"/>
      <c r="Q27" s="36"/>
      <c r="R27" s="36"/>
      <c r="S27" s="37"/>
      <c r="T27" s="155">
        <f t="shared" si="3"/>
        <v>0</v>
      </c>
      <c r="U27" s="38"/>
      <c r="V27" s="268"/>
      <c r="W27" s="36"/>
      <c r="X27" s="268"/>
      <c r="Y27" s="36"/>
      <c r="Z27" s="268"/>
      <c r="AA27" s="36"/>
      <c r="AB27" s="269"/>
      <c r="AC27" s="153"/>
      <c r="AD27" s="268"/>
      <c r="AE27" s="36"/>
      <c r="AF27" s="268"/>
      <c r="AG27" s="36"/>
      <c r="AH27" s="268"/>
      <c r="AI27" s="39"/>
      <c r="AJ27" s="617" t="str">
        <f>IF(AND('Р.I. Обслужено'!G37=0,D27=0),"Да",IF('Р.I. Обслужено'!G37&lt;=D27,"да","неверно"))</f>
        <v>Да</v>
      </c>
      <c r="AK27" s="617" t="str">
        <f>IF(AND('Р.I. Обслужено'!H37=0,T27=0),"Да",IF('Р.I. Обслужено'!H37&lt;=T27,"да","неверно"))</f>
        <v>Да</v>
      </c>
    </row>
    <row r="28" spans="2:37" ht="39.75" customHeight="1">
      <c r="B28" s="210" t="s">
        <v>39</v>
      </c>
      <c r="C28" s="215" t="s">
        <v>13</v>
      </c>
      <c r="D28" s="597">
        <f t="shared" si="2"/>
        <v>0</v>
      </c>
      <c r="E28" s="38"/>
      <c r="F28" s="36"/>
      <c r="G28" s="36"/>
      <c r="H28" s="36"/>
      <c r="I28" s="36"/>
      <c r="J28" s="36"/>
      <c r="K28" s="36"/>
      <c r="L28" s="39"/>
      <c r="M28" s="153"/>
      <c r="N28" s="36"/>
      <c r="O28" s="36"/>
      <c r="P28" s="36"/>
      <c r="Q28" s="36"/>
      <c r="R28" s="36"/>
      <c r="S28" s="37"/>
      <c r="T28" s="155">
        <f t="shared" si="3"/>
        <v>0</v>
      </c>
      <c r="U28" s="38"/>
      <c r="V28" s="200"/>
      <c r="W28" s="36"/>
      <c r="X28" s="200"/>
      <c r="Y28" s="36"/>
      <c r="Z28" s="200"/>
      <c r="AA28" s="36"/>
      <c r="AB28" s="45"/>
      <c r="AC28" s="153"/>
      <c r="AD28" s="200"/>
      <c r="AE28" s="36"/>
      <c r="AF28" s="200"/>
      <c r="AG28" s="36"/>
      <c r="AH28" s="200"/>
      <c r="AI28" s="39"/>
      <c r="AJ28" s="617" t="str">
        <f>IF(AND('Р.I. Обслужено'!G38=0,D28=0),"Да",IF('Р.I. Обслужено'!G38&lt;=D28,"да","неверно"))</f>
        <v>Да</v>
      </c>
      <c r="AK28" s="617" t="str">
        <f>IF(AND('Р.I. Обслужено'!H38=0,T28=0),"Да",IF('Р.I. Обслужено'!H38&lt;=T28,"да","неверно"))</f>
        <v>Да</v>
      </c>
    </row>
    <row r="29" spans="2:37" ht="24.75" thickBot="1">
      <c r="B29" s="218" t="s">
        <v>40</v>
      </c>
      <c r="C29" s="219" t="s">
        <v>5</v>
      </c>
      <c r="D29" s="598">
        <f t="shared" si="2"/>
        <v>0</v>
      </c>
      <c r="E29" s="68"/>
      <c r="F29" s="69"/>
      <c r="G29" s="69"/>
      <c r="H29" s="69"/>
      <c r="I29" s="69"/>
      <c r="J29" s="69"/>
      <c r="K29" s="69"/>
      <c r="L29" s="70"/>
      <c r="M29" s="154"/>
      <c r="N29" s="69"/>
      <c r="O29" s="69"/>
      <c r="P29" s="69"/>
      <c r="Q29" s="69"/>
      <c r="R29" s="69"/>
      <c r="S29" s="77"/>
      <c r="T29" s="156">
        <f t="shared" si="3"/>
        <v>0</v>
      </c>
      <c r="U29" s="68"/>
      <c r="V29" s="220"/>
      <c r="W29" s="69"/>
      <c r="X29" s="220"/>
      <c r="Y29" s="69"/>
      <c r="Z29" s="220"/>
      <c r="AA29" s="69"/>
      <c r="AB29" s="93"/>
      <c r="AC29" s="154"/>
      <c r="AD29" s="220"/>
      <c r="AE29" s="69"/>
      <c r="AF29" s="220"/>
      <c r="AG29" s="69"/>
      <c r="AH29" s="220"/>
      <c r="AI29" s="70"/>
      <c r="AJ29" s="617" t="str">
        <f>IF(AND('Р.I. Обслужено'!G39=0,D29=0),"Да",IF('Р.I. Обслужено'!G39&lt;=D29,"да","неверно"))</f>
        <v>Да</v>
      </c>
      <c r="AK29" s="617" t="str">
        <f>IF(AND('Р.I. Обслужено'!H39=0,T29=0),"Да",IF('Р.I. Обслужено'!H39&lt;=T29,"да","неверно"))</f>
        <v>Да</v>
      </c>
    </row>
    <row r="30" spans="2:37" ht="27.75" customHeight="1" thickBot="1">
      <c r="B30" s="221">
        <v>2</v>
      </c>
      <c r="C30" s="222" t="s">
        <v>56</v>
      </c>
      <c r="D30" s="602">
        <f t="shared" si="2"/>
        <v>0</v>
      </c>
      <c r="E30" s="223"/>
      <c r="F30" s="182"/>
      <c r="G30" s="182"/>
      <c r="H30" s="182"/>
      <c r="I30" s="182"/>
      <c r="J30" s="182"/>
      <c r="K30" s="182"/>
      <c r="L30" s="224"/>
      <c r="M30" s="181"/>
      <c r="N30" s="182"/>
      <c r="O30" s="182"/>
      <c r="P30" s="182"/>
      <c r="Q30" s="182"/>
      <c r="R30" s="182"/>
      <c r="S30" s="270"/>
      <c r="T30" s="601">
        <f t="shared" si="3"/>
        <v>0</v>
      </c>
      <c r="U30" s="223"/>
      <c r="V30" s="225"/>
      <c r="W30" s="182"/>
      <c r="X30" s="225"/>
      <c r="Y30" s="182"/>
      <c r="Z30" s="225"/>
      <c r="AA30" s="182"/>
      <c r="AB30" s="226"/>
      <c r="AC30" s="181"/>
      <c r="AD30" s="225"/>
      <c r="AE30" s="182"/>
      <c r="AF30" s="225"/>
      <c r="AG30" s="182"/>
      <c r="AH30" s="225"/>
      <c r="AI30" s="224"/>
      <c r="AJ30" s="617" t="str">
        <f>IF(AND('Р.I. Обслужено'!G40=0,D30=0),"Да",IF('Р.I. Обслужено'!G40&lt;=D30,"да","неверно"))</f>
        <v>Да</v>
      </c>
      <c r="AK30" s="617" t="str">
        <f>IF(AND('Р.I. Обслужено'!H40=0,T30=0),"Да",IF('Р.I. Обслужено'!H40&lt;=T30,"да","неверно"))</f>
        <v>Да</v>
      </c>
    </row>
    <row r="31" spans="2:37" ht="24">
      <c r="B31" s="227">
        <v>3</v>
      </c>
      <c r="C31" s="126" t="s">
        <v>19</v>
      </c>
      <c r="D31" s="287">
        <f t="shared" si="2"/>
        <v>0</v>
      </c>
      <c r="E31" s="65">
        <f>SUM(E32:E34)</f>
        <v>0</v>
      </c>
      <c r="F31" s="66">
        <f aca="true" t="shared" si="4" ref="F31:W31">SUM(F32:F34)</f>
        <v>0</v>
      </c>
      <c r="G31" s="66">
        <f t="shared" si="4"/>
        <v>0</v>
      </c>
      <c r="H31" s="66">
        <f t="shared" si="4"/>
        <v>0</v>
      </c>
      <c r="I31" s="66">
        <f t="shared" si="4"/>
        <v>0</v>
      </c>
      <c r="J31" s="66">
        <f t="shared" si="4"/>
        <v>0</v>
      </c>
      <c r="K31" s="66">
        <f t="shared" si="4"/>
        <v>0</v>
      </c>
      <c r="L31" s="67">
        <f t="shared" si="4"/>
        <v>0</v>
      </c>
      <c r="M31" s="177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84">
        <f t="shared" si="4"/>
        <v>0</v>
      </c>
      <c r="T31" s="204">
        <f t="shared" si="3"/>
        <v>0</v>
      </c>
      <c r="U31" s="65">
        <f>SUM(U32:U34)</f>
        <v>0</v>
      </c>
      <c r="V31" s="66">
        <f t="shared" si="4"/>
        <v>0</v>
      </c>
      <c r="W31" s="66">
        <f t="shared" si="4"/>
        <v>0</v>
      </c>
      <c r="X31" s="66">
        <f aca="true" t="shared" si="5" ref="X31:AI31">SUM(X32:X34)</f>
        <v>0</v>
      </c>
      <c r="Y31" s="66">
        <f t="shared" si="5"/>
        <v>0</v>
      </c>
      <c r="Z31" s="66">
        <f t="shared" si="5"/>
        <v>0</v>
      </c>
      <c r="AA31" s="66">
        <f t="shared" si="5"/>
        <v>0</v>
      </c>
      <c r="AB31" s="67">
        <f t="shared" si="5"/>
        <v>0</v>
      </c>
      <c r="AC31" s="177">
        <f t="shared" si="5"/>
        <v>0</v>
      </c>
      <c r="AD31" s="66">
        <f t="shared" si="5"/>
        <v>0</v>
      </c>
      <c r="AE31" s="66">
        <f t="shared" si="5"/>
        <v>0</v>
      </c>
      <c r="AF31" s="66">
        <f t="shared" si="5"/>
        <v>0</v>
      </c>
      <c r="AG31" s="66">
        <f t="shared" si="5"/>
        <v>0</v>
      </c>
      <c r="AH31" s="66">
        <f t="shared" si="5"/>
        <v>0</v>
      </c>
      <c r="AI31" s="67">
        <f t="shared" si="5"/>
        <v>0</v>
      </c>
      <c r="AJ31" s="617" t="str">
        <f>IF(AND('Р.I. Обслужено'!G41=0,D31=0),"Да",IF('Р.I. Обслужено'!G41&lt;=D31,"да","неверно"))</f>
        <v>Да</v>
      </c>
      <c r="AK31" s="617" t="str">
        <f>IF(AND('Р.I. Обслужено'!H41=0,T31=0),"Да",IF('Р.I. Обслужено'!H41&lt;=T31,"да","неверно"))</f>
        <v>Да</v>
      </c>
    </row>
    <row r="32" spans="2:37" ht="12.75">
      <c r="B32" s="136" t="s">
        <v>86</v>
      </c>
      <c r="C32" s="216" t="s">
        <v>54</v>
      </c>
      <c r="D32" s="597">
        <f t="shared" si="2"/>
        <v>0</v>
      </c>
      <c r="E32" s="38"/>
      <c r="F32" s="36"/>
      <c r="G32" s="36"/>
      <c r="H32" s="36"/>
      <c r="I32" s="36"/>
      <c r="J32" s="36"/>
      <c r="K32" s="36"/>
      <c r="L32" s="39"/>
      <c r="M32" s="153"/>
      <c r="N32" s="36"/>
      <c r="O32" s="36"/>
      <c r="P32" s="36"/>
      <c r="Q32" s="36"/>
      <c r="R32" s="36"/>
      <c r="S32" s="37"/>
      <c r="T32" s="155">
        <f t="shared" si="3"/>
        <v>0</v>
      </c>
      <c r="U32" s="38"/>
      <c r="V32" s="200"/>
      <c r="W32" s="36"/>
      <c r="X32" s="200"/>
      <c r="Y32" s="36"/>
      <c r="Z32" s="200"/>
      <c r="AA32" s="36"/>
      <c r="AB32" s="45"/>
      <c r="AC32" s="153"/>
      <c r="AD32" s="200"/>
      <c r="AE32" s="36"/>
      <c r="AF32" s="200"/>
      <c r="AG32" s="36"/>
      <c r="AH32" s="200"/>
      <c r="AI32" s="39"/>
      <c r="AJ32" s="617" t="str">
        <f>IF(AND('Р.I. Обслужено'!G42=0,D32=0),"Да",IF('Р.I. Обслужено'!G42&lt;=D32,"да","неверно"))</f>
        <v>Да</v>
      </c>
      <c r="AK32" s="617" t="str">
        <f>IF(AND('Р.I. Обслужено'!H42=0,T32=0),"Да",IF('Р.I. Обслужено'!H42&lt;=T32,"да","неверно"))</f>
        <v>Да</v>
      </c>
    </row>
    <row r="33" spans="2:37" ht="12.75">
      <c r="B33" s="136" t="s">
        <v>87</v>
      </c>
      <c r="C33" s="217" t="s">
        <v>55</v>
      </c>
      <c r="D33" s="597">
        <f t="shared" si="2"/>
        <v>0</v>
      </c>
      <c r="E33" s="38"/>
      <c r="F33" s="36"/>
      <c r="G33" s="36"/>
      <c r="H33" s="36"/>
      <c r="I33" s="36"/>
      <c r="J33" s="36"/>
      <c r="K33" s="36"/>
      <c r="L33" s="39"/>
      <c r="M33" s="153"/>
      <c r="N33" s="36"/>
      <c r="O33" s="36"/>
      <c r="P33" s="36"/>
      <c r="Q33" s="36"/>
      <c r="R33" s="36"/>
      <c r="S33" s="37"/>
      <c r="T33" s="155">
        <f t="shared" si="3"/>
        <v>0</v>
      </c>
      <c r="U33" s="38"/>
      <c r="V33" s="200"/>
      <c r="W33" s="36"/>
      <c r="X33" s="200"/>
      <c r="Y33" s="36"/>
      <c r="Z33" s="200"/>
      <c r="AA33" s="36"/>
      <c r="AB33" s="45"/>
      <c r="AC33" s="153"/>
      <c r="AD33" s="200"/>
      <c r="AE33" s="36"/>
      <c r="AF33" s="200"/>
      <c r="AG33" s="36"/>
      <c r="AH33" s="200"/>
      <c r="AI33" s="39"/>
      <c r="AJ33" s="617" t="str">
        <f>IF(AND('Р.I. Обслужено'!G43=0,D33=0),"Да",IF('Р.I. Обслужено'!G43&lt;=D33,"да","неверно"))</f>
        <v>Да</v>
      </c>
      <c r="AK33" s="617" t="str">
        <f>IF(AND('Р.I. Обслужено'!H43=0,T33=0),"Да",IF('Р.I. Обслужено'!H43&lt;=T33,"да","неверно"))</f>
        <v>Да</v>
      </c>
    </row>
    <row r="34" spans="2:37" ht="13.5" thickBot="1">
      <c r="B34" s="228" t="s">
        <v>88</v>
      </c>
      <c r="C34" s="229" t="s">
        <v>53</v>
      </c>
      <c r="D34" s="598">
        <f t="shared" si="2"/>
        <v>0</v>
      </c>
      <c r="E34" s="68"/>
      <c r="F34" s="69"/>
      <c r="G34" s="69"/>
      <c r="H34" s="69"/>
      <c r="I34" s="69"/>
      <c r="J34" s="69"/>
      <c r="K34" s="69"/>
      <c r="L34" s="70"/>
      <c r="M34" s="154"/>
      <c r="N34" s="69"/>
      <c r="O34" s="69"/>
      <c r="P34" s="69"/>
      <c r="Q34" s="69"/>
      <c r="R34" s="69"/>
      <c r="S34" s="77"/>
      <c r="T34" s="156">
        <f t="shared" si="3"/>
        <v>0</v>
      </c>
      <c r="U34" s="68"/>
      <c r="V34" s="220"/>
      <c r="W34" s="69"/>
      <c r="X34" s="220"/>
      <c r="Y34" s="69"/>
      <c r="Z34" s="220"/>
      <c r="AA34" s="69"/>
      <c r="AB34" s="93"/>
      <c r="AC34" s="154"/>
      <c r="AD34" s="220"/>
      <c r="AE34" s="69"/>
      <c r="AF34" s="220"/>
      <c r="AG34" s="69"/>
      <c r="AH34" s="220"/>
      <c r="AI34" s="70"/>
      <c r="AJ34" s="617" t="str">
        <f>IF(AND('Р.I. Обслужено'!G44=0,D34=0),"Да",IF('Р.I. Обслужено'!G44&lt;=D34,"да","неверно"))</f>
        <v>Да</v>
      </c>
      <c r="AK34" s="617" t="str">
        <f>IF(AND('Р.I. Обслужено'!H44=0,T34=0),"Да",IF('Р.I. Обслужено'!H44&lt;=T34,"да","неверно"))</f>
        <v>Да</v>
      </c>
    </row>
    <row r="35" spans="2:37" ht="24.75" thickBot="1">
      <c r="B35" s="230">
        <v>4</v>
      </c>
      <c r="C35" s="231" t="s">
        <v>20</v>
      </c>
      <c r="D35" s="599">
        <f t="shared" si="2"/>
        <v>0</v>
      </c>
      <c r="E35" s="423"/>
      <c r="F35" s="424"/>
      <c r="G35" s="424"/>
      <c r="H35" s="424"/>
      <c r="I35" s="424"/>
      <c r="J35" s="424"/>
      <c r="K35" s="424"/>
      <c r="L35" s="80"/>
      <c r="M35" s="455"/>
      <c r="N35" s="424"/>
      <c r="O35" s="424"/>
      <c r="P35" s="424"/>
      <c r="Q35" s="82"/>
      <c r="R35" s="82"/>
      <c r="S35" s="454"/>
      <c r="T35" s="600">
        <f t="shared" si="3"/>
        <v>0</v>
      </c>
      <c r="U35" s="81"/>
      <c r="V35" s="233"/>
      <c r="W35" s="82"/>
      <c r="X35" s="233"/>
      <c r="Y35" s="82"/>
      <c r="Z35" s="233"/>
      <c r="AA35" s="82"/>
      <c r="AB35" s="92"/>
      <c r="AC35" s="234"/>
      <c r="AD35" s="233"/>
      <c r="AE35" s="82"/>
      <c r="AF35" s="233"/>
      <c r="AG35" s="82"/>
      <c r="AH35" s="233"/>
      <c r="AI35" s="80"/>
      <c r="AJ35" s="617" t="str">
        <f>IF(AND('Р.I. Обслужено'!G45=0,D35=0),"Да",IF('Р.I. Обслужено'!G45&lt;=D35,"да","неверно"))</f>
        <v>Да</v>
      </c>
      <c r="AK35" s="617" t="str">
        <f>IF(AND('Р.I. Обслужено'!H45=0,T35=0),"Да",IF('Р.I. Обслужено'!H45&lt;=T35,"да","неверно"))</f>
        <v>Да</v>
      </c>
    </row>
    <row r="36" spans="2:37" ht="24.75" thickBot="1">
      <c r="B36" s="123">
        <v>5</v>
      </c>
      <c r="C36" s="231" t="s">
        <v>21</v>
      </c>
      <c r="D36" s="289">
        <f t="shared" si="2"/>
        <v>0</v>
      </c>
      <c r="E36" s="423"/>
      <c r="F36" s="424"/>
      <c r="G36" s="424"/>
      <c r="H36" s="424"/>
      <c r="I36" s="424"/>
      <c r="J36" s="424"/>
      <c r="K36" s="424"/>
      <c r="L36" s="425"/>
      <c r="M36" s="455"/>
      <c r="N36" s="424"/>
      <c r="O36" s="424"/>
      <c r="P36" s="424"/>
      <c r="Q36" s="82"/>
      <c r="R36" s="82"/>
      <c r="S36" s="454"/>
      <c r="T36" s="232">
        <f t="shared" si="3"/>
        <v>0</v>
      </c>
      <c r="U36" s="397"/>
      <c r="V36" s="453"/>
      <c r="W36" s="398"/>
      <c r="X36" s="453"/>
      <c r="Y36" s="398"/>
      <c r="Z36" s="453"/>
      <c r="AA36" s="398"/>
      <c r="AB36" s="553"/>
      <c r="AC36" s="402"/>
      <c r="AD36" s="453"/>
      <c r="AE36" s="398"/>
      <c r="AF36" s="453"/>
      <c r="AG36" s="82"/>
      <c r="AH36" s="233"/>
      <c r="AI36" s="388"/>
      <c r="AJ36" s="617" t="str">
        <f>IF(AND('Р.I. Обслужено'!G46=0,D36=0),"Да",IF('Р.I. Обслужено'!G46&lt;=D36,"да","неверно"))</f>
        <v>Да</v>
      </c>
      <c r="AK36" s="617" t="str">
        <f>IF(AND('Р.I. Обслужено'!H46=0,T36=0),"Да",IF('Р.I. Обслужено'!H46&lt;=T36,"да","неверно"))</f>
        <v>Да</v>
      </c>
    </row>
    <row r="37" spans="2:37" ht="13.5" thickBot="1">
      <c r="B37" s="123">
        <v>6</v>
      </c>
      <c r="C37" s="231" t="s">
        <v>22</v>
      </c>
      <c r="D37" s="599">
        <f t="shared" si="2"/>
        <v>0</v>
      </c>
      <c r="E37" s="423"/>
      <c r="F37" s="424"/>
      <c r="G37" s="424"/>
      <c r="H37" s="424"/>
      <c r="I37" s="424"/>
      <c r="J37" s="424"/>
      <c r="K37" s="424"/>
      <c r="L37" s="80"/>
      <c r="M37" s="455"/>
      <c r="N37" s="424"/>
      <c r="O37" s="424"/>
      <c r="P37" s="424"/>
      <c r="Q37" s="82"/>
      <c r="R37" s="82"/>
      <c r="S37" s="454"/>
      <c r="T37" s="600">
        <f t="shared" si="3"/>
        <v>0</v>
      </c>
      <c r="U37" s="81"/>
      <c r="V37" s="233"/>
      <c r="W37" s="82"/>
      <c r="X37" s="233"/>
      <c r="Y37" s="82"/>
      <c r="Z37" s="233"/>
      <c r="AA37" s="82"/>
      <c r="AB37" s="92"/>
      <c r="AC37" s="234"/>
      <c r="AD37" s="233"/>
      <c r="AE37" s="82"/>
      <c r="AF37" s="233"/>
      <c r="AG37" s="82"/>
      <c r="AH37" s="233"/>
      <c r="AI37" s="80"/>
      <c r="AJ37" s="617" t="str">
        <f>IF(AND('Р.I. Обслужено'!G47=0,D37=0),"Да",IF('Р.I. Обслужено'!G47&lt;=D37,"да","неверно"))</f>
        <v>Да</v>
      </c>
      <c r="AK37" s="617" t="str">
        <f>IF(AND('Р.I. Обслужено'!H47=0,T37=0),"Да",IF('Р.I. Обслужено'!H47&lt;=T37,"да","неверно"))</f>
        <v>Да</v>
      </c>
    </row>
    <row r="38" spans="2:37" ht="13.5" thickBot="1">
      <c r="B38" s="123">
        <v>7</v>
      </c>
      <c r="C38" s="231" t="s">
        <v>44</v>
      </c>
      <c r="D38" s="599">
        <f t="shared" si="2"/>
        <v>0</v>
      </c>
      <c r="E38" s="423"/>
      <c r="F38" s="424"/>
      <c r="G38" s="424"/>
      <c r="H38" s="424"/>
      <c r="I38" s="424"/>
      <c r="J38" s="424"/>
      <c r="K38" s="424"/>
      <c r="L38" s="80"/>
      <c r="M38" s="455"/>
      <c r="N38" s="424"/>
      <c r="O38" s="424"/>
      <c r="P38" s="424"/>
      <c r="Q38" s="82"/>
      <c r="R38" s="82"/>
      <c r="S38" s="454"/>
      <c r="T38" s="600">
        <f t="shared" si="3"/>
        <v>0</v>
      </c>
      <c r="U38" s="81"/>
      <c r="V38" s="233"/>
      <c r="W38" s="82"/>
      <c r="X38" s="233"/>
      <c r="Y38" s="82"/>
      <c r="Z38" s="233"/>
      <c r="AA38" s="82"/>
      <c r="AB38" s="92"/>
      <c r="AC38" s="234"/>
      <c r="AD38" s="233"/>
      <c r="AE38" s="82"/>
      <c r="AF38" s="233"/>
      <c r="AG38" s="82"/>
      <c r="AH38" s="233"/>
      <c r="AI38" s="80"/>
      <c r="AJ38" s="617" t="str">
        <f>IF(AND('Р.I. Обслужено'!G48=0,D38=0),"Да",IF('Р.I. Обслужено'!G48&lt;=D38,"да","неверно"))</f>
        <v>Да</v>
      </c>
      <c r="AK38" s="617" t="str">
        <f>IF(AND('Р.I. Обслужено'!H48=0,T38=0),"Да",IF('Р.I. Обслужено'!H48&lt;=T38,"да","неверно"))</f>
        <v>Да</v>
      </c>
    </row>
    <row r="39" spans="2:37" ht="13.5" thickBot="1">
      <c r="B39" s="123">
        <v>8</v>
      </c>
      <c r="C39" s="231" t="s">
        <v>23</v>
      </c>
      <c r="D39" s="599">
        <f t="shared" si="2"/>
        <v>0</v>
      </c>
      <c r="E39" s="423"/>
      <c r="F39" s="424"/>
      <c r="G39" s="424"/>
      <c r="H39" s="424"/>
      <c r="I39" s="424"/>
      <c r="J39" s="424"/>
      <c r="K39" s="424"/>
      <c r="L39" s="80"/>
      <c r="M39" s="455"/>
      <c r="N39" s="424"/>
      <c r="O39" s="424"/>
      <c r="P39" s="424"/>
      <c r="Q39" s="82"/>
      <c r="R39" s="82"/>
      <c r="S39" s="454"/>
      <c r="T39" s="600">
        <f t="shared" si="3"/>
        <v>0</v>
      </c>
      <c r="U39" s="81"/>
      <c r="V39" s="233"/>
      <c r="W39" s="82"/>
      <c r="X39" s="233"/>
      <c r="Y39" s="82"/>
      <c r="Z39" s="233"/>
      <c r="AA39" s="82"/>
      <c r="AB39" s="92"/>
      <c r="AC39" s="234"/>
      <c r="AD39" s="233"/>
      <c r="AE39" s="82"/>
      <c r="AF39" s="233"/>
      <c r="AG39" s="82"/>
      <c r="AH39" s="233"/>
      <c r="AI39" s="80"/>
      <c r="AJ39" s="617" t="str">
        <f>IF(AND('Р.I. Обслужено'!G49=0,D39=0),"Да",IF('Р.I. Обслужено'!G49&lt;=D39,"да","неверно"))</f>
        <v>Да</v>
      </c>
      <c r="AK39" s="617" t="str">
        <f>IF(AND('Р.I. Обслужено'!H49=0,T39=0),"Да",IF('Р.I. Обслужено'!H49&lt;=T39,"да","неверно"))</f>
        <v>Да</v>
      </c>
    </row>
    <row r="40" spans="2:37" ht="13.5" thickBot="1">
      <c r="B40" s="123">
        <v>9</v>
      </c>
      <c r="C40" s="231" t="s">
        <v>85</v>
      </c>
      <c r="D40" s="599">
        <f t="shared" si="2"/>
        <v>0</v>
      </c>
      <c r="E40" s="397"/>
      <c r="F40" s="398"/>
      <c r="G40" s="398"/>
      <c r="H40" s="398"/>
      <c r="I40" s="398"/>
      <c r="J40" s="398"/>
      <c r="K40" s="398"/>
      <c r="L40" s="80"/>
      <c r="M40" s="234"/>
      <c r="N40" s="82"/>
      <c r="O40" s="82"/>
      <c r="P40" s="82"/>
      <c r="Q40" s="82"/>
      <c r="R40" s="82"/>
      <c r="S40" s="79"/>
      <c r="T40" s="600">
        <f t="shared" si="3"/>
        <v>0</v>
      </c>
      <c r="U40" s="81"/>
      <c r="V40" s="233"/>
      <c r="W40" s="82"/>
      <c r="X40" s="233"/>
      <c r="Y40" s="82"/>
      <c r="Z40" s="233"/>
      <c r="AA40" s="82"/>
      <c r="AB40" s="92"/>
      <c r="AC40" s="234"/>
      <c r="AD40" s="233"/>
      <c r="AE40" s="82"/>
      <c r="AF40" s="233"/>
      <c r="AG40" s="82"/>
      <c r="AH40" s="233"/>
      <c r="AI40" s="80"/>
      <c r="AJ40" s="617" t="str">
        <f>IF(AND('Р.I. Обслужено'!G50=0,D40=0),"Да",IF('Р.I. Обслужено'!G50&lt;=D40,"да","неверно"))</f>
        <v>Да</v>
      </c>
      <c r="AK40" s="617" t="str">
        <f>IF(AND('Р.I. Обслужено'!H50=0,T40=0),"Да",IF('Р.I. Обслужено'!H50&lt;=T40,"да","неверно"))</f>
        <v>Да</v>
      </c>
    </row>
    <row r="41" spans="2:35" s="21" customFormat="1" ht="40.5" customHeight="1" hidden="1" thickBot="1">
      <c r="B41" s="235">
        <v>10</v>
      </c>
      <c r="C41" s="236" t="s">
        <v>118</v>
      </c>
      <c r="D41" s="290">
        <f t="shared" si="2"/>
        <v>0</v>
      </c>
      <c r="E41" s="195"/>
      <c r="F41" s="196"/>
      <c r="G41" s="196"/>
      <c r="H41" s="196"/>
      <c r="I41" s="196"/>
      <c r="J41" s="196"/>
      <c r="K41" s="196"/>
      <c r="L41" s="198"/>
      <c r="M41" s="199"/>
      <c r="N41" s="196"/>
      <c r="O41" s="196"/>
      <c r="P41" s="196"/>
      <c r="Q41" s="196"/>
      <c r="R41" s="196"/>
      <c r="S41" s="197"/>
      <c r="T41" s="237">
        <f t="shared" si="3"/>
        <v>0</v>
      </c>
      <c r="U41" s="195"/>
      <c r="V41" s="196"/>
      <c r="W41" s="196"/>
      <c r="X41" s="196"/>
      <c r="Y41" s="196"/>
      <c r="Z41" s="196"/>
      <c r="AA41" s="196"/>
      <c r="AB41" s="198"/>
      <c r="AC41" s="199"/>
      <c r="AD41" s="196"/>
      <c r="AE41" s="196"/>
      <c r="AF41" s="196"/>
      <c r="AG41" s="196"/>
      <c r="AH41" s="196"/>
      <c r="AI41" s="198"/>
    </row>
    <row r="42" spans="2:20" s="21" customFormat="1" ht="12.75">
      <c r="B42" s="28"/>
      <c r="C42" s="29"/>
      <c r="D42" s="29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4:20" s="21" customFormat="1" ht="12.75">
      <c r="D43" s="380"/>
      <c r="E43" s="380"/>
      <c r="F43" s="380"/>
      <c r="G43" s="91"/>
      <c r="J43" s="73"/>
      <c r="K43" s="26"/>
      <c r="L43" s="26"/>
      <c r="Q43" s="26"/>
      <c r="R43" s="26"/>
      <c r="S43" s="26"/>
      <c r="T43" s="26"/>
    </row>
    <row r="44" spans="4:10" ht="12.75">
      <c r="D44" s="380"/>
      <c r="E44" s="380"/>
      <c r="F44" s="380"/>
      <c r="G44" s="91"/>
      <c r="J44" s="73"/>
    </row>
    <row r="45" spans="3:10" ht="12.75">
      <c r="C45" s="71"/>
      <c r="D45" s="72"/>
      <c r="E45" s="26"/>
      <c r="F45" s="76"/>
      <c r="G45" s="76"/>
      <c r="H45" s="76"/>
      <c r="I45" s="76"/>
      <c r="J45" s="73"/>
    </row>
    <row r="46" spans="3:10" ht="12.75">
      <c r="C46" s="71"/>
      <c r="D46" s="72"/>
      <c r="E46" s="26"/>
      <c r="F46" s="76"/>
      <c r="G46" s="76"/>
      <c r="H46" s="76"/>
      <c r="I46" s="76"/>
      <c r="J46" s="73"/>
    </row>
    <row r="47" spans="3:10" ht="12.75">
      <c r="C47" s="71"/>
      <c r="D47" s="72"/>
      <c r="E47" s="26"/>
      <c r="F47" s="76"/>
      <c r="G47" s="76"/>
      <c r="H47" s="76"/>
      <c r="I47" s="76"/>
      <c r="J47" s="73"/>
    </row>
    <row r="48" spans="3:10" ht="12.75">
      <c r="C48" s="71"/>
      <c r="D48" s="72"/>
      <c r="E48" s="26"/>
      <c r="F48" s="76"/>
      <c r="G48" s="76"/>
      <c r="H48" s="76"/>
      <c r="I48" s="76"/>
      <c r="J48" s="73"/>
    </row>
    <row r="49" spans="3:10" ht="12.75">
      <c r="C49" s="71"/>
      <c r="D49" s="72"/>
      <c r="E49" s="26"/>
      <c r="F49" s="74"/>
      <c r="G49" s="74"/>
      <c r="H49" s="74"/>
      <c r="I49" s="74"/>
      <c r="J49" s="26"/>
    </row>
    <row r="50" spans="3:10" ht="12.75">
      <c r="C50" s="71"/>
      <c r="D50" s="72"/>
      <c r="E50" s="26"/>
      <c r="F50" s="26"/>
      <c r="G50" s="26"/>
      <c r="H50" s="26"/>
      <c r="I50" s="26"/>
      <c r="J50" s="26"/>
    </row>
    <row r="51" spans="3:10" ht="12.75">
      <c r="C51" s="71"/>
      <c r="D51" s="72"/>
      <c r="E51" s="26"/>
      <c r="F51" s="26"/>
      <c r="G51" s="26"/>
      <c r="H51" s="26"/>
      <c r="I51" s="26"/>
      <c r="J51" s="26"/>
    </row>
    <row r="52" spans="2:4" s="21" customFormat="1" ht="13.5" customHeight="1">
      <c r="B52" s="28"/>
      <c r="C52" s="29"/>
      <c r="D52" s="29"/>
    </row>
    <row r="56" ht="12.75" customHeight="1"/>
    <row r="57" spans="3:23" ht="12.75" customHeight="1">
      <c r="C57" s="17"/>
      <c r="D57" s="48"/>
      <c r="E57" s="48"/>
      <c r="F57" s="48"/>
      <c r="G57" s="48"/>
      <c r="H57" s="4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3:23" ht="12.75">
      <c r="C58" s="17"/>
      <c r="D58" s="19"/>
      <c r="E58" s="19"/>
      <c r="F58" s="19"/>
      <c r="G58" s="19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3:23" ht="12.75" customHeight="1">
      <c r="C59" s="17"/>
      <c r="D59" s="48"/>
      <c r="E59" s="48"/>
      <c r="F59" s="4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3:4" ht="12.75">
      <c r="C60" s="18"/>
      <c r="D60" s="18"/>
    </row>
    <row r="61" spans="3:4" ht="12.75">
      <c r="C61" s="18"/>
      <c r="D61" s="18"/>
    </row>
    <row r="62" spans="3:4" ht="12.75" customHeight="1">
      <c r="C62" s="18"/>
      <c r="D62" s="18"/>
    </row>
    <row r="63" spans="3:4" ht="12.75">
      <c r="C63" s="18"/>
      <c r="D63" s="18"/>
    </row>
    <row r="65" ht="12.75">
      <c r="B65" s="20"/>
    </row>
    <row r="99" spans="4:13" ht="12.75" hidden="1">
      <c r="D99" s="1">
        <v>23</v>
      </c>
      <c r="E99" s="1">
        <v>24</v>
      </c>
      <c r="F99" s="1">
        <v>25</v>
      </c>
      <c r="G99" s="1">
        <v>26</v>
      </c>
      <c r="H99" s="1">
        <v>27</v>
      </c>
      <c r="I99" s="1">
        <v>28</v>
      </c>
      <c r="J99" s="1">
        <v>29</v>
      </c>
      <c r="K99" s="1">
        <v>30</v>
      </c>
      <c r="L99" s="1">
        <v>31</v>
      </c>
      <c r="M99" s="1">
        <v>32</v>
      </c>
    </row>
    <row r="100" spans="4:13" ht="12.75" hidden="1">
      <c r="D100" s="1">
        <f>Z12</f>
        <v>0</v>
      </c>
      <c r="E100" s="1">
        <f aca="true" t="shared" si="6" ref="E100:M100">AA12</f>
        <v>0</v>
      </c>
      <c r="F100" s="1">
        <f t="shared" si="6"/>
        <v>925</v>
      </c>
      <c r="G100" s="1">
        <f t="shared" si="6"/>
        <v>0</v>
      </c>
      <c r="H100" s="1">
        <f t="shared" si="6"/>
        <v>0</v>
      </c>
      <c r="I100" s="1">
        <f t="shared" si="6"/>
        <v>0</v>
      </c>
      <c r="J100" s="1">
        <f t="shared" si="6"/>
        <v>0</v>
      </c>
      <c r="K100" s="1">
        <f t="shared" si="6"/>
        <v>0</v>
      </c>
      <c r="L100" s="1">
        <f t="shared" si="6"/>
        <v>0</v>
      </c>
      <c r="M100" s="1">
        <f t="shared" si="6"/>
        <v>0</v>
      </c>
    </row>
    <row r="101" spans="4:13" ht="12.75" hidden="1">
      <c r="D101" s="1">
        <f aca="true" t="shared" si="7" ref="D101:D129">Z13</f>
        <v>0</v>
      </c>
      <c r="E101" s="1">
        <f aca="true" t="shared" si="8" ref="E101:E129">AA13</f>
        <v>0</v>
      </c>
      <c r="F101" s="1">
        <f aca="true" t="shared" si="9" ref="F101:F129">AB13</f>
        <v>0</v>
      </c>
      <c r="G101" s="1">
        <f aca="true" t="shared" si="10" ref="G101:G129">AC13</f>
        <v>0</v>
      </c>
      <c r="H101" s="1">
        <f aca="true" t="shared" si="11" ref="H101:H129">AD13</f>
        <v>0</v>
      </c>
      <c r="I101" s="1">
        <f aca="true" t="shared" si="12" ref="I101:I129">AE13</f>
        <v>0</v>
      </c>
      <c r="J101" s="1">
        <f aca="true" t="shared" si="13" ref="J101:J129">AF13</f>
        <v>0</v>
      </c>
      <c r="K101" s="1">
        <f aca="true" t="shared" si="14" ref="K101:K129">AG13</f>
        <v>0</v>
      </c>
      <c r="L101" s="1">
        <f aca="true" t="shared" si="15" ref="L101:L129">AH13</f>
        <v>0</v>
      </c>
      <c r="M101" s="1">
        <f aca="true" t="shared" si="16" ref="M101:M129">AI13</f>
        <v>0</v>
      </c>
    </row>
    <row r="102" spans="4:13" ht="12.75" hidden="1">
      <c r="D102" s="1">
        <f t="shared" si="7"/>
        <v>0</v>
      </c>
      <c r="E102" s="1">
        <f t="shared" si="8"/>
        <v>0</v>
      </c>
      <c r="F102" s="1">
        <f t="shared" si="9"/>
        <v>0</v>
      </c>
      <c r="G102" s="1">
        <f t="shared" si="10"/>
        <v>0</v>
      </c>
      <c r="H102" s="1">
        <f t="shared" si="11"/>
        <v>0</v>
      </c>
      <c r="I102" s="1">
        <f t="shared" si="12"/>
        <v>0</v>
      </c>
      <c r="J102" s="1">
        <f t="shared" si="13"/>
        <v>0</v>
      </c>
      <c r="K102" s="1">
        <f t="shared" si="14"/>
        <v>0</v>
      </c>
      <c r="L102" s="1">
        <f t="shared" si="15"/>
        <v>0</v>
      </c>
      <c r="M102" s="1">
        <f t="shared" si="16"/>
        <v>0</v>
      </c>
    </row>
    <row r="103" spans="4:13" ht="12.75" hidden="1">
      <c r="D103" s="1">
        <f t="shared" si="7"/>
        <v>0</v>
      </c>
      <c r="E103" s="1">
        <f t="shared" si="8"/>
        <v>0</v>
      </c>
      <c r="F103" s="1">
        <f t="shared" si="9"/>
        <v>0</v>
      </c>
      <c r="G103" s="1">
        <f t="shared" si="10"/>
        <v>0</v>
      </c>
      <c r="H103" s="1">
        <f t="shared" si="11"/>
        <v>0</v>
      </c>
      <c r="I103" s="1">
        <f t="shared" si="12"/>
        <v>0</v>
      </c>
      <c r="J103" s="1">
        <f t="shared" si="13"/>
        <v>0</v>
      </c>
      <c r="K103" s="1">
        <f t="shared" si="14"/>
        <v>0</v>
      </c>
      <c r="L103" s="1">
        <f t="shared" si="15"/>
        <v>0</v>
      </c>
      <c r="M103" s="1">
        <f t="shared" si="16"/>
        <v>0</v>
      </c>
    </row>
    <row r="104" spans="4:13" ht="12.75" hidden="1">
      <c r="D104" s="1">
        <f t="shared" si="7"/>
        <v>0</v>
      </c>
      <c r="E104" s="1">
        <f t="shared" si="8"/>
        <v>0</v>
      </c>
      <c r="F104" s="1">
        <f t="shared" si="9"/>
        <v>0</v>
      </c>
      <c r="G104" s="1">
        <f t="shared" si="10"/>
        <v>0</v>
      </c>
      <c r="H104" s="1">
        <f t="shared" si="11"/>
        <v>0</v>
      </c>
      <c r="I104" s="1">
        <f t="shared" si="12"/>
        <v>0</v>
      </c>
      <c r="J104" s="1">
        <f t="shared" si="13"/>
        <v>0</v>
      </c>
      <c r="K104" s="1">
        <f t="shared" si="14"/>
        <v>0</v>
      </c>
      <c r="L104" s="1">
        <f t="shared" si="15"/>
        <v>0</v>
      </c>
      <c r="M104" s="1">
        <f t="shared" si="16"/>
        <v>0</v>
      </c>
    </row>
    <row r="105" spans="4:13" ht="12.75" hidden="1">
      <c r="D105" s="1">
        <f t="shared" si="7"/>
        <v>0</v>
      </c>
      <c r="E105" s="1">
        <f t="shared" si="8"/>
        <v>0</v>
      </c>
      <c r="F105" s="1">
        <f t="shared" si="9"/>
        <v>0</v>
      </c>
      <c r="G105" s="1">
        <f t="shared" si="10"/>
        <v>0</v>
      </c>
      <c r="H105" s="1">
        <f t="shared" si="11"/>
        <v>0</v>
      </c>
      <c r="I105" s="1">
        <f t="shared" si="12"/>
        <v>0</v>
      </c>
      <c r="J105" s="1">
        <f t="shared" si="13"/>
        <v>0</v>
      </c>
      <c r="K105" s="1">
        <f t="shared" si="14"/>
        <v>0</v>
      </c>
      <c r="L105" s="1">
        <f t="shared" si="15"/>
        <v>0</v>
      </c>
      <c r="M105" s="1">
        <f t="shared" si="16"/>
        <v>0</v>
      </c>
    </row>
    <row r="106" spans="4:13" ht="12.75" hidden="1">
      <c r="D106" s="1">
        <f t="shared" si="7"/>
        <v>0</v>
      </c>
      <c r="E106" s="1">
        <f t="shared" si="8"/>
        <v>0</v>
      </c>
      <c r="F106" s="1">
        <f t="shared" si="9"/>
        <v>0</v>
      </c>
      <c r="G106" s="1">
        <f t="shared" si="10"/>
        <v>0</v>
      </c>
      <c r="H106" s="1">
        <f t="shared" si="11"/>
        <v>0</v>
      </c>
      <c r="I106" s="1">
        <f t="shared" si="12"/>
        <v>0</v>
      </c>
      <c r="J106" s="1">
        <f t="shared" si="13"/>
        <v>0</v>
      </c>
      <c r="K106" s="1">
        <f t="shared" si="14"/>
        <v>0</v>
      </c>
      <c r="L106" s="1">
        <f t="shared" si="15"/>
        <v>0</v>
      </c>
      <c r="M106" s="1">
        <f t="shared" si="16"/>
        <v>0</v>
      </c>
    </row>
    <row r="107" spans="4:13" ht="12.75" hidden="1">
      <c r="D107" s="1">
        <f t="shared" si="7"/>
        <v>0</v>
      </c>
      <c r="E107" s="1">
        <f t="shared" si="8"/>
        <v>0</v>
      </c>
      <c r="F107" s="1">
        <f t="shared" si="9"/>
        <v>0</v>
      </c>
      <c r="G107" s="1">
        <f t="shared" si="10"/>
        <v>0</v>
      </c>
      <c r="H107" s="1">
        <f t="shared" si="11"/>
        <v>0</v>
      </c>
      <c r="I107" s="1">
        <f t="shared" si="12"/>
        <v>0</v>
      </c>
      <c r="J107" s="1">
        <f t="shared" si="13"/>
        <v>0</v>
      </c>
      <c r="K107" s="1">
        <f t="shared" si="14"/>
        <v>0</v>
      </c>
      <c r="L107" s="1">
        <f t="shared" si="15"/>
        <v>0</v>
      </c>
      <c r="M107" s="1">
        <f t="shared" si="16"/>
        <v>0</v>
      </c>
    </row>
    <row r="108" spans="4:13" ht="12.75" hidden="1">
      <c r="D108" s="1">
        <f t="shared" si="7"/>
        <v>0</v>
      </c>
      <c r="E108" s="1">
        <f t="shared" si="8"/>
        <v>0</v>
      </c>
      <c r="F108" s="1">
        <f t="shared" si="9"/>
        <v>0</v>
      </c>
      <c r="G108" s="1">
        <f t="shared" si="10"/>
        <v>0</v>
      </c>
      <c r="H108" s="1">
        <f t="shared" si="11"/>
        <v>0</v>
      </c>
      <c r="I108" s="1">
        <f t="shared" si="12"/>
        <v>0</v>
      </c>
      <c r="J108" s="1">
        <f t="shared" si="13"/>
        <v>0</v>
      </c>
      <c r="K108" s="1">
        <f t="shared" si="14"/>
        <v>0</v>
      </c>
      <c r="L108" s="1">
        <f t="shared" si="15"/>
        <v>0</v>
      </c>
      <c r="M108" s="1">
        <f t="shared" si="16"/>
        <v>0</v>
      </c>
    </row>
    <row r="109" spans="4:13" ht="12.75" hidden="1">
      <c r="D109" s="1">
        <f t="shared" si="7"/>
        <v>0</v>
      </c>
      <c r="E109" s="1">
        <f t="shared" si="8"/>
        <v>0</v>
      </c>
      <c r="F109" s="1">
        <f t="shared" si="9"/>
        <v>925</v>
      </c>
      <c r="G109" s="1">
        <f t="shared" si="10"/>
        <v>0</v>
      </c>
      <c r="H109" s="1">
        <f t="shared" si="11"/>
        <v>0</v>
      </c>
      <c r="I109" s="1">
        <f t="shared" si="12"/>
        <v>0</v>
      </c>
      <c r="J109" s="1">
        <f t="shared" si="13"/>
        <v>0</v>
      </c>
      <c r="K109" s="1">
        <f t="shared" si="14"/>
        <v>0</v>
      </c>
      <c r="L109" s="1">
        <f t="shared" si="15"/>
        <v>0</v>
      </c>
      <c r="M109" s="1">
        <f t="shared" si="16"/>
        <v>0</v>
      </c>
    </row>
    <row r="110" spans="4:13" ht="12.75" hidden="1">
      <c r="D110" s="1">
        <f t="shared" si="7"/>
        <v>0</v>
      </c>
      <c r="E110" s="1">
        <f t="shared" si="8"/>
        <v>0</v>
      </c>
      <c r="F110" s="1">
        <f t="shared" si="9"/>
        <v>0</v>
      </c>
      <c r="G110" s="1">
        <f t="shared" si="10"/>
        <v>0</v>
      </c>
      <c r="H110" s="1">
        <f t="shared" si="11"/>
        <v>0</v>
      </c>
      <c r="I110" s="1">
        <f t="shared" si="12"/>
        <v>0</v>
      </c>
      <c r="J110" s="1">
        <f t="shared" si="13"/>
        <v>0</v>
      </c>
      <c r="K110" s="1">
        <f t="shared" si="14"/>
        <v>0</v>
      </c>
      <c r="L110" s="1">
        <f t="shared" si="15"/>
        <v>0</v>
      </c>
      <c r="M110" s="1">
        <f t="shared" si="16"/>
        <v>0</v>
      </c>
    </row>
    <row r="111" spans="4:13" ht="12.75" hidden="1">
      <c r="D111" s="1">
        <f t="shared" si="7"/>
        <v>0</v>
      </c>
      <c r="E111" s="1">
        <f t="shared" si="8"/>
        <v>0</v>
      </c>
      <c r="F111" s="1">
        <f t="shared" si="9"/>
        <v>0</v>
      </c>
      <c r="G111" s="1">
        <f t="shared" si="10"/>
        <v>0</v>
      </c>
      <c r="H111" s="1">
        <f t="shared" si="11"/>
        <v>0</v>
      </c>
      <c r="I111" s="1">
        <f t="shared" si="12"/>
        <v>0</v>
      </c>
      <c r="J111" s="1">
        <f t="shared" si="13"/>
        <v>0</v>
      </c>
      <c r="K111" s="1">
        <f t="shared" si="14"/>
        <v>0</v>
      </c>
      <c r="L111" s="1">
        <f t="shared" si="15"/>
        <v>0</v>
      </c>
      <c r="M111" s="1">
        <f t="shared" si="16"/>
        <v>0</v>
      </c>
    </row>
    <row r="112" spans="4:13" ht="12.75" hidden="1">
      <c r="D112" s="1">
        <f t="shared" si="7"/>
        <v>0</v>
      </c>
      <c r="E112" s="1">
        <f t="shared" si="8"/>
        <v>0</v>
      </c>
      <c r="F112" s="1">
        <f t="shared" si="9"/>
        <v>0</v>
      </c>
      <c r="G112" s="1">
        <f t="shared" si="10"/>
        <v>0</v>
      </c>
      <c r="H112" s="1">
        <f t="shared" si="11"/>
        <v>0</v>
      </c>
      <c r="I112" s="1">
        <f t="shared" si="12"/>
        <v>0</v>
      </c>
      <c r="J112" s="1">
        <f t="shared" si="13"/>
        <v>0</v>
      </c>
      <c r="K112" s="1">
        <f t="shared" si="14"/>
        <v>0</v>
      </c>
      <c r="L112" s="1">
        <f t="shared" si="15"/>
        <v>0</v>
      </c>
      <c r="M112" s="1">
        <f t="shared" si="16"/>
        <v>0</v>
      </c>
    </row>
    <row r="113" spans="4:13" ht="12.75" hidden="1">
      <c r="D113" s="1">
        <f t="shared" si="7"/>
        <v>0</v>
      </c>
      <c r="E113" s="1">
        <f t="shared" si="8"/>
        <v>0</v>
      </c>
      <c r="F113" s="1">
        <f t="shared" si="9"/>
        <v>0</v>
      </c>
      <c r="G113" s="1">
        <f t="shared" si="10"/>
        <v>0</v>
      </c>
      <c r="H113" s="1">
        <f t="shared" si="11"/>
        <v>0</v>
      </c>
      <c r="I113" s="1">
        <f t="shared" si="12"/>
        <v>0</v>
      </c>
      <c r="J113" s="1">
        <f t="shared" si="13"/>
        <v>0</v>
      </c>
      <c r="K113" s="1">
        <f t="shared" si="14"/>
        <v>0</v>
      </c>
      <c r="L113" s="1">
        <f t="shared" si="15"/>
        <v>0</v>
      </c>
      <c r="M113" s="1">
        <f t="shared" si="16"/>
        <v>0</v>
      </c>
    </row>
    <row r="114" spans="4:13" ht="12.75" hidden="1">
      <c r="D114" s="1">
        <f t="shared" si="7"/>
        <v>0</v>
      </c>
      <c r="E114" s="1">
        <f t="shared" si="8"/>
        <v>0</v>
      </c>
      <c r="F114" s="1">
        <f t="shared" si="9"/>
        <v>0</v>
      </c>
      <c r="G114" s="1">
        <f t="shared" si="10"/>
        <v>0</v>
      </c>
      <c r="H114" s="1">
        <f t="shared" si="11"/>
        <v>0</v>
      </c>
      <c r="I114" s="1">
        <f t="shared" si="12"/>
        <v>0</v>
      </c>
      <c r="J114" s="1">
        <f t="shared" si="13"/>
        <v>0</v>
      </c>
      <c r="K114" s="1">
        <f t="shared" si="14"/>
        <v>0</v>
      </c>
      <c r="L114" s="1">
        <f t="shared" si="15"/>
        <v>0</v>
      </c>
      <c r="M114" s="1">
        <f t="shared" si="16"/>
        <v>0</v>
      </c>
    </row>
    <row r="115" spans="4:13" ht="12.75" hidden="1">
      <c r="D115" s="1">
        <f t="shared" si="7"/>
        <v>0</v>
      </c>
      <c r="E115" s="1">
        <f t="shared" si="8"/>
        <v>0</v>
      </c>
      <c r="F115" s="1">
        <f t="shared" si="9"/>
        <v>0</v>
      </c>
      <c r="G115" s="1">
        <f t="shared" si="10"/>
        <v>0</v>
      </c>
      <c r="H115" s="1">
        <f t="shared" si="11"/>
        <v>0</v>
      </c>
      <c r="I115" s="1">
        <f t="shared" si="12"/>
        <v>0</v>
      </c>
      <c r="J115" s="1">
        <f t="shared" si="13"/>
        <v>0</v>
      </c>
      <c r="K115" s="1">
        <f t="shared" si="14"/>
        <v>0</v>
      </c>
      <c r="L115" s="1">
        <f t="shared" si="15"/>
        <v>0</v>
      </c>
      <c r="M115" s="1">
        <f t="shared" si="16"/>
        <v>0</v>
      </c>
    </row>
    <row r="116" spans="4:13" ht="12.75" hidden="1">
      <c r="D116" s="1">
        <f t="shared" si="7"/>
        <v>0</v>
      </c>
      <c r="E116" s="1">
        <f t="shared" si="8"/>
        <v>0</v>
      </c>
      <c r="F116" s="1">
        <f t="shared" si="9"/>
        <v>0</v>
      </c>
      <c r="G116" s="1">
        <f t="shared" si="10"/>
        <v>0</v>
      </c>
      <c r="H116" s="1">
        <f t="shared" si="11"/>
        <v>0</v>
      </c>
      <c r="I116" s="1">
        <f t="shared" si="12"/>
        <v>0</v>
      </c>
      <c r="J116" s="1">
        <f t="shared" si="13"/>
        <v>0</v>
      </c>
      <c r="K116" s="1">
        <f t="shared" si="14"/>
        <v>0</v>
      </c>
      <c r="L116" s="1">
        <f t="shared" si="15"/>
        <v>0</v>
      </c>
      <c r="M116" s="1">
        <f t="shared" si="16"/>
        <v>0</v>
      </c>
    </row>
    <row r="117" spans="4:13" ht="12.75" hidden="1">
      <c r="D117" s="1">
        <f t="shared" si="7"/>
        <v>0</v>
      </c>
      <c r="E117" s="1">
        <f t="shared" si="8"/>
        <v>0</v>
      </c>
      <c r="F117" s="1">
        <f t="shared" si="9"/>
        <v>0</v>
      </c>
      <c r="G117" s="1">
        <f t="shared" si="10"/>
        <v>0</v>
      </c>
      <c r="H117" s="1">
        <f t="shared" si="11"/>
        <v>0</v>
      </c>
      <c r="I117" s="1">
        <f t="shared" si="12"/>
        <v>0</v>
      </c>
      <c r="J117" s="1">
        <f t="shared" si="13"/>
        <v>0</v>
      </c>
      <c r="K117" s="1">
        <f t="shared" si="14"/>
        <v>0</v>
      </c>
      <c r="L117" s="1">
        <f t="shared" si="15"/>
        <v>0</v>
      </c>
      <c r="M117" s="1">
        <f t="shared" si="16"/>
        <v>0</v>
      </c>
    </row>
    <row r="118" spans="4:13" ht="12.75" hidden="1">
      <c r="D118" s="1">
        <f t="shared" si="7"/>
        <v>0</v>
      </c>
      <c r="E118" s="1">
        <f t="shared" si="8"/>
        <v>0</v>
      </c>
      <c r="F118" s="1">
        <f t="shared" si="9"/>
        <v>0</v>
      </c>
      <c r="G118" s="1">
        <f t="shared" si="10"/>
        <v>0</v>
      </c>
      <c r="H118" s="1">
        <f t="shared" si="11"/>
        <v>0</v>
      </c>
      <c r="I118" s="1">
        <f t="shared" si="12"/>
        <v>0</v>
      </c>
      <c r="J118" s="1">
        <f t="shared" si="13"/>
        <v>0</v>
      </c>
      <c r="K118" s="1">
        <f t="shared" si="14"/>
        <v>0</v>
      </c>
      <c r="L118" s="1">
        <f t="shared" si="15"/>
        <v>0</v>
      </c>
      <c r="M118" s="1">
        <f t="shared" si="16"/>
        <v>0</v>
      </c>
    </row>
    <row r="119" spans="4:13" ht="12.75" hidden="1">
      <c r="D119" s="1">
        <f t="shared" si="7"/>
        <v>0</v>
      </c>
      <c r="E119" s="1">
        <f t="shared" si="8"/>
        <v>0</v>
      </c>
      <c r="F119" s="1">
        <f t="shared" si="9"/>
        <v>0</v>
      </c>
      <c r="G119" s="1">
        <f t="shared" si="10"/>
        <v>0</v>
      </c>
      <c r="H119" s="1">
        <f t="shared" si="11"/>
        <v>0</v>
      </c>
      <c r="I119" s="1">
        <f t="shared" si="12"/>
        <v>0</v>
      </c>
      <c r="J119" s="1">
        <f t="shared" si="13"/>
        <v>0</v>
      </c>
      <c r="K119" s="1">
        <f t="shared" si="14"/>
        <v>0</v>
      </c>
      <c r="L119" s="1">
        <f t="shared" si="15"/>
        <v>0</v>
      </c>
      <c r="M119" s="1">
        <f t="shared" si="16"/>
        <v>0</v>
      </c>
    </row>
    <row r="120" spans="4:13" ht="12.75" hidden="1">
      <c r="D120" s="1">
        <f t="shared" si="7"/>
        <v>0</v>
      </c>
      <c r="E120" s="1">
        <f t="shared" si="8"/>
        <v>0</v>
      </c>
      <c r="F120" s="1">
        <f t="shared" si="9"/>
        <v>0</v>
      </c>
      <c r="G120" s="1">
        <f t="shared" si="10"/>
        <v>0</v>
      </c>
      <c r="H120" s="1">
        <f t="shared" si="11"/>
        <v>0</v>
      </c>
      <c r="I120" s="1">
        <f t="shared" si="12"/>
        <v>0</v>
      </c>
      <c r="J120" s="1">
        <f t="shared" si="13"/>
        <v>0</v>
      </c>
      <c r="K120" s="1">
        <f t="shared" si="14"/>
        <v>0</v>
      </c>
      <c r="L120" s="1">
        <f t="shared" si="15"/>
        <v>0</v>
      </c>
      <c r="M120" s="1">
        <f t="shared" si="16"/>
        <v>0</v>
      </c>
    </row>
    <row r="121" spans="4:13" ht="12.75" hidden="1">
      <c r="D121" s="1">
        <f t="shared" si="7"/>
        <v>0</v>
      </c>
      <c r="E121" s="1">
        <f t="shared" si="8"/>
        <v>0</v>
      </c>
      <c r="F121" s="1">
        <f t="shared" si="9"/>
        <v>0</v>
      </c>
      <c r="G121" s="1">
        <f t="shared" si="10"/>
        <v>0</v>
      </c>
      <c r="H121" s="1">
        <f t="shared" si="11"/>
        <v>0</v>
      </c>
      <c r="I121" s="1">
        <f t="shared" si="12"/>
        <v>0</v>
      </c>
      <c r="J121" s="1">
        <f t="shared" si="13"/>
        <v>0</v>
      </c>
      <c r="K121" s="1">
        <f t="shared" si="14"/>
        <v>0</v>
      </c>
      <c r="L121" s="1">
        <f t="shared" si="15"/>
        <v>0</v>
      </c>
      <c r="M121" s="1">
        <f t="shared" si="16"/>
        <v>0</v>
      </c>
    </row>
    <row r="122" spans="4:13" ht="12.75" hidden="1">
      <c r="D122" s="1">
        <f t="shared" si="7"/>
        <v>0</v>
      </c>
      <c r="E122" s="1">
        <f t="shared" si="8"/>
        <v>0</v>
      </c>
      <c r="F122" s="1">
        <f t="shared" si="9"/>
        <v>0</v>
      </c>
      <c r="G122" s="1">
        <f t="shared" si="10"/>
        <v>0</v>
      </c>
      <c r="H122" s="1">
        <f t="shared" si="11"/>
        <v>0</v>
      </c>
      <c r="I122" s="1">
        <f t="shared" si="12"/>
        <v>0</v>
      </c>
      <c r="J122" s="1">
        <f t="shared" si="13"/>
        <v>0</v>
      </c>
      <c r="K122" s="1">
        <f t="shared" si="14"/>
        <v>0</v>
      </c>
      <c r="L122" s="1">
        <f t="shared" si="15"/>
        <v>0</v>
      </c>
      <c r="M122" s="1">
        <f t="shared" si="16"/>
        <v>0</v>
      </c>
    </row>
    <row r="123" spans="4:13" ht="12.75" hidden="1">
      <c r="D123" s="1">
        <f t="shared" si="7"/>
        <v>0</v>
      </c>
      <c r="E123" s="1">
        <f t="shared" si="8"/>
        <v>0</v>
      </c>
      <c r="F123" s="1">
        <f t="shared" si="9"/>
        <v>0</v>
      </c>
      <c r="G123" s="1">
        <f t="shared" si="10"/>
        <v>0</v>
      </c>
      <c r="H123" s="1">
        <f t="shared" si="11"/>
        <v>0</v>
      </c>
      <c r="I123" s="1">
        <f t="shared" si="12"/>
        <v>0</v>
      </c>
      <c r="J123" s="1">
        <f t="shared" si="13"/>
        <v>0</v>
      </c>
      <c r="K123" s="1">
        <f t="shared" si="14"/>
        <v>0</v>
      </c>
      <c r="L123" s="1">
        <f t="shared" si="15"/>
        <v>0</v>
      </c>
      <c r="M123" s="1">
        <f t="shared" si="16"/>
        <v>0</v>
      </c>
    </row>
    <row r="124" spans="4:13" ht="12.75" hidden="1">
      <c r="D124" s="1">
        <f t="shared" si="7"/>
        <v>0</v>
      </c>
      <c r="E124" s="1">
        <f t="shared" si="8"/>
        <v>0</v>
      </c>
      <c r="F124" s="1">
        <f t="shared" si="9"/>
        <v>0</v>
      </c>
      <c r="G124" s="1">
        <f t="shared" si="10"/>
        <v>0</v>
      </c>
      <c r="H124" s="1">
        <f t="shared" si="11"/>
        <v>0</v>
      </c>
      <c r="I124" s="1">
        <f t="shared" si="12"/>
        <v>0</v>
      </c>
      <c r="J124" s="1">
        <f t="shared" si="13"/>
        <v>0</v>
      </c>
      <c r="K124" s="1">
        <f t="shared" si="14"/>
        <v>0</v>
      </c>
      <c r="L124" s="1">
        <f t="shared" si="15"/>
        <v>0</v>
      </c>
      <c r="M124" s="1">
        <f t="shared" si="16"/>
        <v>0</v>
      </c>
    </row>
    <row r="125" spans="4:13" ht="12.75" hidden="1">
      <c r="D125" s="1">
        <f t="shared" si="7"/>
        <v>0</v>
      </c>
      <c r="E125" s="1">
        <f t="shared" si="8"/>
        <v>0</v>
      </c>
      <c r="F125" s="1">
        <f t="shared" si="9"/>
        <v>0</v>
      </c>
      <c r="G125" s="1">
        <f t="shared" si="10"/>
        <v>0</v>
      </c>
      <c r="H125" s="1">
        <f t="shared" si="11"/>
        <v>0</v>
      </c>
      <c r="I125" s="1">
        <f t="shared" si="12"/>
        <v>0</v>
      </c>
      <c r="J125" s="1">
        <f t="shared" si="13"/>
        <v>0</v>
      </c>
      <c r="K125" s="1">
        <f t="shared" si="14"/>
        <v>0</v>
      </c>
      <c r="L125" s="1">
        <f t="shared" si="15"/>
        <v>0</v>
      </c>
      <c r="M125" s="1">
        <f t="shared" si="16"/>
        <v>0</v>
      </c>
    </row>
    <row r="126" spans="4:13" ht="12.75" hidden="1">
      <c r="D126" s="1">
        <f t="shared" si="7"/>
        <v>0</v>
      </c>
      <c r="E126" s="1">
        <f t="shared" si="8"/>
        <v>0</v>
      </c>
      <c r="F126" s="1">
        <f t="shared" si="9"/>
        <v>0</v>
      </c>
      <c r="G126" s="1">
        <f t="shared" si="10"/>
        <v>0</v>
      </c>
      <c r="H126" s="1">
        <f t="shared" si="11"/>
        <v>0</v>
      </c>
      <c r="I126" s="1">
        <f t="shared" si="12"/>
        <v>0</v>
      </c>
      <c r="J126" s="1">
        <f t="shared" si="13"/>
        <v>0</v>
      </c>
      <c r="K126" s="1">
        <f t="shared" si="14"/>
        <v>0</v>
      </c>
      <c r="L126" s="1">
        <f t="shared" si="15"/>
        <v>0</v>
      </c>
      <c r="M126" s="1">
        <f t="shared" si="16"/>
        <v>0</v>
      </c>
    </row>
    <row r="127" spans="4:13" ht="12.75" hidden="1">
      <c r="D127" s="1">
        <f t="shared" si="7"/>
        <v>0</v>
      </c>
      <c r="E127" s="1">
        <f t="shared" si="8"/>
        <v>0</v>
      </c>
      <c r="F127" s="1">
        <f t="shared" si="9"/>
        <v>0</v>
      </c>
      <c r="G127" s="1">
        <f t="shared" si="10"/>
        <v>0</v>
      </c>
      <c r="H127" s="1">
        <f t="shared" si="11"/>
        <v>0</v>
      </c>
      <c r="I127" s="1">
        <f t="shared" si="12"/>
        <v>0</v>
      </c>
      <c r="J127" s="1">
        <f t="shared" si="13"/>
        <v>0</v>
      </c>
      <c r="K127" s="1">
        <f t="shared" si="14"/>
        <v>0</v>
      </c>
      <c r="L127" s="1">
        <f t="shared" si="15"/>
        <v>0</v>
      </c>
      <c r="M127" s="1">
        <f t="shared" si="16"/>
        <v>0</v>
      </c>
    </row>
    <row r="128" spans="4:13" ht="12.75" hidden="1">
      <c r="D128" s="1">
        <f t="shared" si="7"/>
        <v>0</v>
      </c>
      <c r="E128" s="1">
        <f t="shared" si="8"/>
        <v>0</v>
      </c>
      <c r="F128" s="1">
        <f t="shared" si="9"/>
        <v>0</v>
      </c>
      <c r="G128" s="1">
        <f t="shared" si="10"/>
        <v>0</v>
      </c>
      <c r="H128" s="1">
        <f t="shared" si="11"/>
        <v>0</v>
      </c>
      <c r="I128" s="1">
        <f t="shared" si="12"/>
        <v>0</v>
      </c>
      <c r="J128" s="1">
        <f t="shared" si="13"/>
        <v>0</v>
      </c>
      <c r="K128" s="1">
        <f t="shared" si="14"/>
        <v>0</v>
      </c>
      <c r="L128" s="1">
        <f t="shared" si="15"/>
        <v>0</v>
      </c>
      <c r="M128" s="1">
        <f t="shared" si="16"/>
        <v>0</v>
      </c>
    </row>
    <row r="129" spans="4:13" ht="12.75" hidden="1">
      <c r="D129" s="1">
        <f t="shared" si="7"/>
        <v>0</v>
      </c>
      <c r="E129" s="1">
        <f t="shared" si="8"/>
        <v>0</v>
      </c>
      <c r="F129" s="1">
        <f t="shared" si="9"/>
        <v>0</v>
      </c>
      <c r="G129" s="1">
        <f t="shared" si="10"/>
        <v>0</v>
      </c>
      <c r="H129" s="1">
        <f t="shared" si="11"/>
        <v>0</v>
      </c>
      <c r="I129" s="1">
        <f t="shared" si="12"/>
        <v>0</v>
      </c>
      <c r="J129" s="1">
        <f t="shared" si="13"/>
        <v>0</v>
      </c>
      <c r="K129" s="1">
        <f t="shared" si="14"/>
        <v>0</v>
      </c>
      <c r="L129" s="1">
        <f t="shared" si="15"/>
        <v>0</v>
      </c>
      <c r="M129" s="1">
        <f t="shared" si="16"/>
        <v>0</v>
      </c>
    </row>
  </sheetData>
  <sheetProtection password="CC63" sheet="1" objects="1" scenarios="1"/>
  <mergeCells count="14">
    <mergeCell ref="AC9:AI9"/>
    <mergeCell ref="D6:AI6"/>
    <mergeCell ref="U9:AB9"/>
    <mergeCell ref="T7:AI7"/>
    <mergeCell ref="T9:T10"/>
    <mergeCell ref="D7:S7"/>
    <mergeCell ref="D9:D10"/>
    <mergeCell ref="B6:B10"/>
    <mergeCell ref="C6:C10"/>
    <mergeCell ref="E8:S8"/>
    <mergeCell ref="M9:S9"/>
    <mergeCell ref="E4:F4"/>
    <mergeCell ref="G4:H4"/>
    <mergeCell ref="E9:L9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AI40 W40 Y40 AA40 AC40 AE40 AG40 E40:S40 U40">
      <formula1>0</formula1>
    </dataValidation>
  </dataValidation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2:Z69"/>
  <sheetViews>
    <sheetView zoomScale="70" zoomScaleNormal="70" zoomScalePageLayoutView="0" workbookViewId="0" topLeftCell="A1">
      <selection activeCell="L13" sqref="L13"/>
    </sheetView>
  </sheetViews>
  <sheetFormatPr defaultColWidth="9.00390625" defaultRowHeight="12.75"/>
  <cols>
    <col min="1" max="1" width="2.00390625" style="1" customWidth="1"/>
    <col min="2" max="2" width="4.625" style="1" customWidth="1"/>
    <col min="3" max="3" width="39.25390625" style="1" customWidth="1"/>
    <col min="4" max="4" width="13.25390625" style="1" customWidth="1"/>
    <col min="5" max="5" width="10.00390625" style="1" customWidth="1"/>
    <col min="6" max="6" width="10.125" style="1" customWidth="1"/>
    <col min="7" max="7" width="8.875" style="1" customWidth="1"/>
    <col min="8" max="9" width="10.00390625" style="1" customWidth="1"/>
    <col min="10" max="12" width="9.875" style="1" customWidth="1"/>
    <col min="13" max="13" width="9.125" style="1" customWidth="1"/>
    <col min="14" max="14" width="9.00390625" style="1" customWidth="1"/>
    <col min="15" max="15" width="10.125" style="1" customWidth="1"/>
    <col min="16" max="16" width="9.00390625" style="1" customWidth="1"/>
    <col min="17" max="19" width="9.625" style="1" customWidth="1"/>
    <col min="20" max="16384" width="9.125" style="1" customWidth="1"/>
  </cols>
  <sheetData>
    <row r="2" spans="4:10" ht="15">
      <c r="D2" s="623" t="s">
        <v>97</v>
      </c>
      <c r="E2" s="624" t="s">
        <v>98</v>
      </c>
      <c r="F2" s="625"/>
      <c r="G2" s="625"/>
      <c r="H2" s="625"/>
      <c r="I2" s="625"/>
      <c r="J2" s="625"/>
    </row>
    <row r="3" spans="2:4" ht="12.75">
      <c r="B3" s="2"/>
      <c r="C3" s="3"/>
      <c r="D3" s="3"/>
    </row>
    <row r="4" spans="2:8" ht="12.75">
      <c r="B4" s="31"/>
      <c r="C4" s="31"/>
      <c r="D4" s="622" t="str">
        <f>'Р.I. Обслужено'!E4</f>
        <v>за январь - </v>
      </c>
      <c r="E4" s="717" t="str">
        <f>'Р.I. Обслужено'!G4</f>
        <v>декабрь</v>
      </c>
      <c r="F4" s="717"/>
      <c r="G4" s="717" t="str">
        <f>'Р.I. Обслужено'!I4</f>
        <v>2015 года</v>
      </c>
      <c r="H4" s="717"/>
    </row>
    <row r="5" spans="2:4" ht="13.5" thickBot="1">
      <c r="B5" s="6"/>
      <c r="C5" s="6"/>
      <c r="D5" s="6"/>
    </row>
    <row r="6" spans="2:19" ht="33" customHeight="1" thickBot="1">
      <c r="B6" s="719"/>
      <c r="C6" s="722" t="s">
        <v>14</v>
      </c>
      <c r="D6" s="734" t="s">
        <v>148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6"/>
    </row>
    <row r="7" spans="2:19" ht="14.25" customHeight="1" hidden="1">
      <c r="B7" s="720"/>
      <c r="C7" s="742"/>
      <c r="D7" s="727" t="s">
        <v>142</v>
      </c>
      <c r="E7" s="763" t="s">
        <v>80</v>
      </c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4"/>
    </row>
    <row r="8" spans="2:19" ht="24.75" customHeight="1" hidden="1">
      <c r="B8" s="720"/>
      <c r="C8" s="742"/>
      <c r="D8" s="728"/>
      <c r="E8" s="765" t="s">
        <v>16</v>
      </c>
      <c r="F8" s="765"/>
      <c r="G8" s="765"/>
      <c r="H8" s="765"/>
      <c r="I8" s="765"/>
      <c r="J8" s="765"/>
      <c r="K8" s="765"/>
      <c r="L8" s="765"/>
      <c r="M8" s="766"/>
      <c r="N8" s="766"/>
      <c r="O8" s="766"/>
      <c r="P8" s="766"/>
      <c r="Q8" s="766"/>
      <c r="R8" s="766"/>
      <c r="S8" s="767"/>
    </row>
    <row r="9" spans="2:26" ht="30.75" customHeight="1">
      <c r="B9" s="720"/>
      <c r="C9" s="742"/>
      <c r="D9" s="723"/>
      <c r="E9" s="745" t="s">
        <v>79</v>
      </c>
      <c r="F9" s="746"/>
      <c r="G9" s="746"/>
      <c r="H9" s="746"/>
      <c r="I9" s="746"/>
      <c r="J9" s="746"/>
      <c r="K9" s="746"/>
      <c r="L9" s="747"/>
      <c r="M9" s="770" t="s">
        <v>104</v>
      </c>
      <c r="N9" s="771"/>
      <c r="O9" s="771"/>
      <c r="P9" s="771"/>
      <c r="Q9" s="771"/>
      <c r="R9" s="771"/>
      <c r="S9" s="772"/>
      <c r="T9" s="34"/>
      <c r="U9" s="34"/>
      <c r="V9" s="34"/>
      <c r="W9" s="34"/>
      <c r="X9" s="34"/>
      <c r="Y9" s="34"/>
      <c r="Z9" s="18"/>
    </row>
    <row r="10" spans="2:19" ht="125.25" customHeight="1" thickBot="1">
      <c r="B10" s="721"/>
      <c r="C10" s="762"/>
      <c r="D10" s="724"/>
      <c r="E10" s="108" t="s">
        <v>63</v>
      </c>
      <c r="F10" s="109" t="s">
        <v>57</v>
      </c>
      <c r="G10" s="109" t="s">
        <v>59</v>
      </c>
      <c r="H10" s="109" t="s">
        <v>62</v>
      </c>
      <c r="I10" s="109" t="s">
        <v>58</v>
      </c>
      <c r="J10" s="109" t="s">
        <v>61</v>
      </c>
      <c r="K10" s="109" t="s">
        <v>60</v>
      </c>
      <c r="L10" s="242" t="s">
        <v>149</v>
      </c>
      <c r="M10" s="120" t="s">
        <v>63</v>
      </c>
      <c r="N10" s="109" t="s">
        <v>59</v>
      </c>
      <c r="O10" s="109" t="s">
        <v>58</v>
      </c>
      <c r="P10" s="109" t="s">
        <v>77</v>
      </c>
      <c r="Q10" s="296" t="s">
        <v>81</v>
      </c>
      <c r="R10" s="296" t="s">
        <v>82</v>
      </c>
      <c r="S10" s="242" t="s">
        <v>83</v>
      </c>
    </row>
    <row r="11" spans="2:19" ht="13.5" thickBot="1">
      <c r="B11" s="118" t="s">
        <v>42</v>
      </c>
      <c r="C11" s="119" t="s">
        <v>43</v>
      </c>
      <c r="D11" s="241">
        <v>1</v>
      </c>
      <c r="E11" s="116">
        <v>2</v>
      </c>
      <c r="F11" s="171">
        <v>3</v>
      </c>
      <c r="G11" s="171">
        <v>4</v>
      </c>
      <c r="H11" s="171">
        <v>5</v>
      </c>
      <c r="I11" s="171">
        <v>6</v>
      </c>
      <c r="J11" s="171">
        <v>7</v>
      </c>
      <c r="K11" s="171">
        <v>8</v>
      </c>
      <c r="L11" s="172">
        <v>9</v>
      </c>
      <c r="M11" s="175">
        <v>10</v>
      </c>
      <c r="N11" s="171">
        <v>11</v>
      </c>
      <c r="O11" s="171">
        <v>12</v>
      </c>
      <c r="P11" s="171">
        <v>13</v>
      </c>
      <c r="Q11" s="171">
        <v>14</v>
      </c>
      <c r="R11" s="171">
        <v>15</v>
      </c>
      <c r="S11" s="172">
        <v>16</v>
      </c>
    </row>
    <row r="12" spans="2:20" ht="26.25" customHeight="1">
      <c r="B12" s="206">
        <v>1</v>
      </c>
      <c r="C12" s="238" t="s">
        <v>12</v>
      </c>
      <c r="D12" s="291">
        <f aca="true" t="shared" si="0" ref="D12:D41">SUM(E12:S12)</f>
        <v>11978</v>
      </c>
      <c r="E12" s="65">
        <f>SUM(E13:E29)</f>
        <v>221</v>
      </c>
      <c r="F12" s="66">
        <f aca="true" t="shared" si="1" ref="F12:S12">SUM(F13:F29)</f>
        <v>46</v>
      </c>
      <c r="G12" s="66">
        <f t="shared" si="1"/>
        <v>2516</v>
      </c>
      <c r="H12" s="66">
        <f t="shared" si="1"/>
        <v>26</v>
      </c>
      <c r="I12" s="66">
        <f t="shared" si="1"/>
        <v>2170</v>
      </c>
      <c r="J12" s="66">
        <f t="shared" si="1"/>
        <v>450</v>
      </c>
      <c r="K12" s="66">
        <f t="shared" si="1"/>
        <v>160</v>
      </c>
      <c r="L12" s="67">
        <f t="shared" si="1"/>
        <v>6389</v>
      </c>
      <c r="M12" s="177">
        <f t="shared" si="1"/>
        <v>0</v>
      </c>
      <c r="N12" s="66">
        <f t="shared" si="1"/>
        <v>0</v>
      </c>
      <c r="O12" s="66">
        <f t="shared" si="1"/>
        <v>0</v>
      </c>
      <c r="P12" s="66">
        <f t="shared" si="1"/>
        <v>0</v>
      </c>
      <c r="Q12" s="66">
        <f t="shared" si="1"/>
        <v>0</v>
      </c>
      <c r="R12" s="66">
        <f t="shared" si="1"/>
        <v>0</v>
      </c>
      <c r="S12" s="67">
        <f t="shared" si="1"/>
        <v>0</v>
      </c>
      <c r="T12" s="617" t="str">
        <f>IF(AND('Р.I. Обслужено'!I22=0,D12=0),"Да",IF('Р.I. Обслужено'!I22&lt;=D12,"да","неверно"))</f>
        <v>да</v>
      </c>
    </row>
    <row r="13" spans="2:20" ht="24" customHeight="1">
      <c r="B13" s="207" t="s">
        <v>24</v>
      </c>
      <c r="C13" s="214" t="s">
        <v>0</v>
      </c>
      <c r="D13" s="292">
        <f t="shared" si="0"/>
        <v>318</v>
      </c>
      <c r="E13" s="381">
        <v>42</v>
      </c>
      <c r="F13" s="382">
        <v>37</v>
      </c>
      <c r="G13" s="527"/>
      <c r="H13" s="527"/>
      <c r="I13" s="382">
        <v>68</v>
      </c>
      <c r="J13" s="382">
        <v>39</v>
      </c>
      <c r="K13" s="382">
        <v>132</v>
      </c>
      <c r="L13" s="383"/>
      <c r="M13" s="421"/>
      <c r="N13" s="382"/>
      <c r="O13" s="382"/>
      <c r="P13" s="382"/>
      <c r="Q13" s="382"/>
      <c r="R13" s="382"/>
      <c r="S13" s="384"/>
      <c r="T13" s="617" t="str">
        <f>IF(AND('Р.I. Обслужено'!I23=0,D13=0),"Да",IF('Р.I. Обслужено'!I23&lt;=D13,"да","неверно"))</f>
        <v>да</v>
      </c>
    </row>
    <row r="14" spans="2:20" ht="24" customHeight="1">
      <c r="B14" s="208" t="s">
        <v>25</v>
      </c>
      <c r="C14" s="215" t="s">
        <v>8</v>
      </c>
      <c r="D14" s="292">
        <f t="shared" si="0"/>
        <v>0</v>
      </c>
      <c r="E14" s="385"/>
      <c r="F14" s="386"/>
      <c r="G14" s="386"/>
      <c r="H14" s="386"/>
      <c r="I14" s="386"/>
      <c r="J14" s="386"/>
      <c r="K14" s="386"/>
      <c r="L14" s="383"/>
      <c r="M14" s="153"/>
      <c r="N14" s="36"/>
      <c r="O14" s="36"/>
      <c r="P14" s="36"/>
      <c r="Q14" s="36"/>
      <c r="R14" s="36"/>
      <c r="S14" s="39"/>
      <c r="T14" s="617" t="str">
        <f>IF(AND('Р.I. Обслужено'!I24=0,D14=0),"Да",IF('Р.I. Обслужено'!I24&lt;=D14,"да","неверно"))</f>
        <v>Да</v>
      </c>
    </row>
    <row r="15" spans="2:20" ht="24">
      <c r="B15" s="208" t="s">
        <v>26</v>
      </c>
      <c r="C15" s="215" t="s">
        <v>9</v>
      </c>
      <c r="D15" s="292">
        <f t="shared" si="0"/>
        <v>0</v>
      </c>
      <c r="E15" s="381"/>
      <c r="F15" s="382"/>
      <c r="G15" s="382"/>
      <c r="H15" s="382"/>
      <c r="I15" s="382"/>
      <c r="J15" s="382"/>
      <c r="K15" s="382"/>
      <c r="L15" s="383"/>
      <c r="M15" s="421"/>
      <c r="N15" s="382"/>
      <c r="O15" s="382"/>
      <c r="P15" s="382"/>
      <c r="Q15" s="382"/>
      <c r="R15" s="382"/>
      <c r="S15" s="384"/>
      <c r="T15" s="617" t="str">
        <f>IF(AND('Р.I. Обслужено'!I25=0,D15=0),"Да",IF('Р.I. Обслужено'!I25&lt;=D15,"да","неверно"))</f>
        <v>Да</v>
      </c>
    </row>
    <row r="16" spans="2:20" ht="24">
      <c r="B16" s="208" t="s">
        <v>27</v>
      </c>
      <c r="C16" s="215" t="s">
        <v>1</v>
      </c>
      <c r="D16" s="292">
        <f t="shared" si="0"/>
        <v>0</v>
      </c>
      <c r="E16" s="385"/>
      <c r="F16" s="386"/>
      <c r="G16" s="386"/>
      <c r="H16" s="386"/>
      <c r="I16" s="386"/>
      <c r="J16" s="386"/>
      <c r="K16" s="386"/>
      <c r="L16" s="383"/>
      <c r="M16" s="153"/>
      <c r="N16" s="386"/>
      <c r="O16" s="386"/>
      <c r="P16" s="36"/>
      <c r="Q16" s="36"/>
      <c r="R16" s="36"/>
      <c r="S16" s="383"/>
      <c r="T16" s="617" t="str">
        <f>IF(AND('Р.I. Обслужено'!I26=0,D16=0),"Да",IF('Р.I. Обслужено'!I26&lt;=D16,"да","неверно"))</f>
        <v>Да</v>
      </c>
    </row>
    <row r="17" spans="2:20" ht="24" customHeight="1">
      <c r="B17" s="208" t="s">
        <v>28</v>
      </c>
      <c r="C17" s="215" t="s">
        <v>2</v>
      </c>
      <c r="D17" s="292">
        <f t="shared" si="0"/>
        <v>0</v>
      </c>
      <c r="E17" s="385"/>
      <c r="F17" s="386"/>
      <c r="G17" s="386"/>
      <c r="H17" s="386"/>
      <c r="I17" s="386"/>
      <c r="J17" s="386"/>
      <c r="K17" s="386"/>
      <c r="L17" s="383"/>
      <c r="M17" s="153"/>
      <c r="N17" s="386"/>
      <c r="O17" s="386"/>
      <c r="P17" s="36"/>
      <c r="Q17" s="36"/>
      <c r="R17" s="36"/>
      <c r="S17" s="383"/>
      <c r="T17" s="617" t="str">
        <f>IF(AND('Р.I. Обслужено'!I27=0,D17=0),"Да",IF('Р.I. Обслужено'!I27&lt;=D17,"да","неверно"))</f>
        <v>Да</v>
      </c>
    </row>
    <row r="18" spans="2:20" ht="28.5" customHeight="1">
      <c r="B18" s="208" t="s">
        <v>29</v>
      </c>
      <c r="C18" s="215" t="s">
        <v>10</v>
      </c>
      <c r="D18" s="603">
        <f t="shared" si="0"/>
        <v>0</v>
      </c>
      <c r="E18" s="38"/>
      <c r="F18" s="36"/>
      <c r="G18" s="36"/>
      <c r="H18" s="36"/>
      <c r="I18" s="36"/>
      <c r="J18" s="36"/>
      <c r="K18" s="36"/>
      <c r="L18" s="39"/>
      <c r="M18" s="153"/>
      <c r="N18" s="36"/>
      <c r="O18" s="36"/>
      <c r="P18" s="36"/>
      <c r="Q18" s="36"/>
      <c r="R18" s="36"/>
      <c r="S18" s="39"/>
      <c r="T18" s="617" t="str">
        <f>IF(AND('Р.I. Обслужено'!I28=0,D18=0),"Да",IF('Р.I. Обслужено'!I28&lt;=D18,"да","неверно"))</f>
        <v>Да</v>
      </c>
    </row>
    <row r="19" spans="2:20" ht="28.5" customHeight="1">
      <c r="B19" s="208" t="s">
        <v>30</v>
      </c>
      <c r="C19" s="215" t="s">
        <v>84</v>
      </c>
      <c r="D19" s="292">
        <f t="shared" si="0"/>
        <v>0</v>
      </c>
      <c r="E19" s="385"/>
      <c r="F19" s="386"/>
      <c r="G19" s="386"/>
      <c r="H19" s="386"/>
      <c r="I19" s="386"/>
      <c r="J19" s="386"/>
      <c r="K19" s="386"/>
      <c r="L19" s="383"/>
      <c r="M19" s="401"/>
      <c r="N19" s="386"/>
      <c r="O19" s="386"/>
      <c r="P19" s="36"/>
      <c r="Q19" s="36"/>
      <c r="R19" s="36"/>
      <c r="S19" s="383"/>
      <c r="T19" s="617" t="str">
        <f>IF(AND('Р.I. Обслужено'!I29=0,D19=0),"Да",IF('Р.I. Обслужено'!I29&lt;=D19,"да","неверно"))</f>
        <v>Да</v>
      </c>
    </row>
    <row r="20" spans="2:20" ht="12.75">
      <c r="B20" s="209" t="s">
        <v>31</v>
      </c>
      <c r="C20" s="215" t="s">
        <v>193</v>
      </c>
      <c r="D20" s="603">
        <f t="shared" si="0"/>
        <v>0</v>
      </c>
      <c r="E20" s="38"/>
      <c r="F20" s="36"/>
      <c r="G20" s="36"/>
      <c r="H20" s="36"/>
      <c r="I20" s="36"/>
      <c r="J20" s="36"/>
      <c r="K20" s="36"/>
      <c r="L20" s="39"/>
      <c r="M20" s="153"/>
      <c r="N20" s="36"/>
      <c r="O20" s="36"/>
      <c r="P20" s="36"/>
      <c r="Q20" s="36"/>
      <c r="R20" s="36"/>
      <c r="S20" s="39"/>
      <c r="T20" s="617" t="str">
        <f>IF(AND('Р.I. Обслужено'!I30=0,D20=0),"Да",IF('Р.I. Обслужено'!I30&lt;=D20,"да","неверно"))</f>
        <v>Да</v>
      </c>
    </row>
    <row r="21" spans="2:20" ht="21" customHeight="1">
      <c r="B21" s="208" t="s">
        <v>32</v>
      </c>
      <c r="C21" s="215" t="s">
        <v>3</v>
      </c>
      <c r="D21" s="292">
        <f t="shared" si="0"/>
        <v>5046</v>
      </c>
      <c r="E21" s="38"/>
      <c r="F21" s="36"/>
      <c r="G21" s="36"/>
      <c r="H21" s="36"/>
      <c r="I21" s="36"/>
      <c r="J21" s="36"/>
      <c r="K21" s="36"/>
      <c r="L21" s="384">
        <v>5046</v>
      </c>
      <c r="M21" s="153"/>
      <c r="N21" s="36"/>
      <c r="O21" s="36"/>
      <c r="P21" s="382"/>
      <c r="Q21" s="382"/>
      <c r="R21" s="382"/>
      <c r="S21" s="384"/>
      <c r="T21" s="617" t="str">
        <f>IF(AND('Р.I. Обслужено'!I31=0,D21=0),"Да",IF('Р.I. Обслужено'!I31&lt;=D21,"да","неверно"))</f>
        <v>да</v>
      </c>
    </row>
    <row r="22" spans="2:20" ht="12.75">
      <c r="B22" s="208" t="s">
        <v>33</v>
      </c>
      <c r="C22" s="215" t="s">
        <v>15</v>
      </c>
      <c r="D22" s="292">
        <f t="shared" si="0"/>
        <v>0</v>
      </c>
      <c r="E22" s="38"/>
      <c r="F22" s="36"/>
      <c r="G22" s="36"/>
      <c r="H22" s="36"/>
      <c r="I22" s="36"/>
      <c r="J22" s="36"/>
      <c r="K22" s="36"/>
      <c r="L22" s="383"/>
      <c r="M22" s="153"/>
      <c r="N22" s="36"/>
      <c r="O22" s="36"/>
      <c r="P22" s="36"/>
      <c r="Q22" s="36"/>
      <c r="R22" s="36"/>
      <c r="S22" s="39"/>
      <c r="T22" s="617" t="str">
        <f>IF(AND('Р.I. Обслужено'!I32=0,D22=0),"Да",IF('Р.I. Обслужено'!I32&lt;=D22,"да","неверно"))</f>
        <v>Да</v>
      </c>
    </row>
    <row r="23" spans="2:20" ht="12.75">
      <c r="B23" s="208" t="s">
        <v>34</v>
      </c>
      <c r="C23" s="215" t="s">
        <v>6</v>
      </c>
      <c r="D23" s="292">
        <f t="shared" si="0"/>
        <v>0</v>
      </c>
      <c r="E23" s="38"/>
      <c r="F23" s="36"/>
      <c r="G23" s="36"/>
      <c r="H23" s="36"/>
      <c r="I23" s="36"/>
      <c r="J23" s="36"/>
      <c r="K23" s="36"/>
      <c r="L23" s="383"/>
      <c r="M23" s="153"/>
      <c r="N23" s="36"/>
      <c r="O23" s="36"/>
      <c r="P23" s="36"/>
      <c r="Q23" s="36"/>
      <c r="R23" s="36"/>
      <c r="S23" s="39"/>
      <c r="T23" s="617" t="str">
        <f>IF(AND('Р.I. Обслужено'!I33=0,D23=0),"Да",IF('Р.I. Обслужено'!I33&lt;=D23,"да","неверно"))</f>
        <v>Да</v>
      </c>
    </row>
    <row r="24" spans="2:20" ht="24">
      <c r="B24" s="208" t="s">
        <v>35</v>
      </c>
      <c r="C24" s="215" t="s">
        <v>7</v>
      </c>
      <c r="D24" s="292">
        <f t="shared" si="0"/>
        <v>0</v>
      </c>
      <c r="E24" s="385"/>
      <c r="F24" s="386"/>
      <c r="G24" s="386"/>
      <c r="H24" s="386"/>
      <c r="I24" s="386"/>
      <c r="J24" s="386"/>
      <c r="K24" s="386"/>
      <c r="L24" s="383"/>
      <c r="M24" s="421"/>
      <c r="N24" s="382"/>
      <c r="O24" s="382"/>
      <c r="P24" s="382"/>
      <c r="Q24" s="382"/>
      <c r="R24" s="382"/>
      <c r="S24" s="384"/>
      <c r="T24" s="617" t="str">
        <f>IF(AND('Р.I. Обслужено'!I34=0,D24=0),"Да",IF('Р.I. Обслужено'!I34&lt;=D24,"да","неверно"))</f>
        <v>Да</v>
      </c>
    </row>
    <row r="25" spans="2:20" ht="24">
      <c r="B25" s="208" t="s">
        <v>36</v>
      </c>
      <c r="C25" s="215" t="s">
        <v>4</v>
      </c>
      <c r="D25" s="292">
        <f t="shared" si="0"/>
        <v>0</v>
      </c>
      <c r="E25" s="38"/>
      <c r="F25" s="36"/>
      <c r="G25" s="36"/>
      <c r="H25" s="36"/>
      <c r="I25" s="36"/>
      <c r="J25" s="36"/>
      <c r="K25" s="36"/>
      <c r="L25" s="383"/>
      <c r="M25" s="153"/>
      <c r="N25" s="36"/>
      <c r="O25" s="36"/>
      <c r="P25" s="36"/>
      <c r="Q25" s="36"/>
      <c r="R25" s="36"/>
      <c r="S25" s="39"/>
      <c r="T25" s="617" t="str">
        <f>IF(AND('Р.I. Обслужено'!I35=0,D25=0),"Да",IF('Р.I. Обслужено'!I35&lt;=D25,"да","неверно"))</f>
        <v>Да</v>
      </c>
    </row>
    <row r="26" spans="2:20" ht="12.75">
      <c r="B26" s="208" t="s">
        <v>37</v>
      </c>
      <c r="C26" s="215" t="s">
        <v>11</v>
      </c>
      <c r="D26" s="292">
        <f t="shared" si="0"/>
        <v>6614</v>
      </c>
      <c r="E26" s="385">
        <v>179</v>
      </c>
      <c r="F26" s="386">
        <v>9</v>
      </c>
      <c r="G26" s="386">
        <v>2516</v>
      </c>
      <c r="H26" s="386">
        <v>26</v>
      </c>
      <c r="I26" s="386">
        <v>2102</v>
      </c>
      <c r="J26" s="386">
        <v>411</v>
      </c>
      <c r="K26" s="386">
        <v>28</v>
      </c>
      <c r="L26" s="383">
        <v>1343</v>
      </c>
      <c r="M26" s="401"/>
      <c r="N26" s="386"/>
      <c r="O26" s="386"/>
      <c r="P26" s="386"/>
      <c r="Q26" s="386"/>
      <c r="R26" s="386"/>
      <c r="S26" s="383"/>
      <c r="T26" s="617" t="str">
        <f>IF(AND('Р.I. Обслужено'!I36=0,D26=0),"Да",IF('Р.I. Обслужено'!I36&lt;=D26,"да","неверно"))</f>
        <v>да</v>
      </c>
    </row>
    <row r="27" spans="2:20" ht="12.75">
      <c r="B27" s="210" t="s">
        <v>38</v>
      </c>
      <c r="C27" s="215" t="s">
        <v>53</v>
      </c>
      <c r="D27" s="292">
        <f t="shared" si="0"/>
        <v>0</v>
      </c>
      <c r="E27" s="38"/>
      <c r="F27" s="36"/>
      <c r="G27" s="36"/>
      <c r="H27" s="36"/>
      <c r="I27" s="36"/>
      <c r="J27" s="36"/>
      <c r="K27" s="36"/>
      <c r="L27" s="383"/>
      <c r="M27" s="153"/>
      <c r="N27" s="36"/>
      <c r="O27" s="36"/>
      <c r="P27" s="36"/>
      <c r="Q27" s="36"/>
      <c r="R27" s="36"/>
      <c r="S27" s="39"/>
      <c r="T27" s="617" t="str">
        <f>IF(AND('Р.I. Обслужено'!I37=0,D27=0),"Да",IF('Р.I. Обслужено'!I37&lt;=D27,"да","неверно"))</f>
        <v>Да</v>
      </c>
    </row>
    <row r="28" spans="2:20" ht="39.75" customHeight="1">
      <c r="B28" s="210" t="s">
        <v>39</v>
      </c>
      <c r="C28" s="215" t="s">
        <v>13</v>
      </c>
      <c r="D28" s="292">
        <f t="shared" si="0"/>
        <v>0</v>
      </c>
      <c r="E28" s="385"/>
      <c r="F28" s="386"/>
      <c r="G28" s="386"/>
      <c r="H28" s="386"/>
      <c r="I28" s="386"/>
      <c r="J28" s="386"/>
      <c r="K28" s="386"/>
      <c r="L28" s="383"/>
      <c r="M28" s="153"/>
      <c r="N28" s="386"/>
      <c r="O28" s="386"/>
      <c r="P28" s="36"/>
      <c r="Q28" s="36"/>
      <c r="R28" s="36"/>
      <c r="S28" s="383"/>
      <c r="T28" s="617" t="str">
        <f>IF(AND('Р.I. Обслужено'!I38=0,D28=0),"Да",IF('Р.I. Обслужено'!I38&lt;=D28,"да","неверно"))</f>
        <v>Да</v>
      </c>
    </row>
    <row r="29" spans="2:20" ht="24.75" thickBot="1">
      <c r="B29" s="211" t="s">
        <v>40</v>
      </c>
      <c r="C29" s="239" t="s">
        <v>5</v>
      </c>
      <c r="D29" s="293">
        <f t="shared" si="0"/>
        <v>0</v>
      </c>
      <c r="E29" s="432"/>
      <c r="F29" s="456"/>
      <c r="G29" s="456"/>
      <c r="H29" s="456"/>
      <c r="I29" s="456"/>
      <c r="J29" s="456"/>
      <c r="K29" s="456"/>
      <c r="L29" s="70"/>
      <c r="M29" s="154"/>
      <c r="N29" s="69"/>
      <c r="O29" s="69"/>
      <c r="P29" s="69"/>
      <c r="Q29" s="69"/>
      <c r="R29" s="69"/>
      <c r="S29" s="70"/>
      <c r="T29" s="617" t="str">
        <f>IF(AND('Р.I. Обслужено'!I39=0,D29=0),"Да",IF('Р.I. Обслужено'!I39&lt;=D29,"да","неверно"))</f>
        <v>Да</v>
      </c>
    </row>
    <row r="30" spans="2:20" ht="27.75" customHeight="1" thickBot="1">
      <c r="B30" s="135">
        <v>2</v>
      </c>
      <c r="C30" s="231" t="s">
        <v>56</v>
      </c>
      <c r="D30" s="294">
        <f t="shared" si="0"/>
        <v>0</v>
      </c>
      <c r="E30" s="397"/>
      <c r="F30" s="398"/>
      <c r="G30" s="398"/>
      <c r="H30" s="398"/>
      <c r="I30" s="398"/>
      <c r="J30" s="398"/>
      <c r="K30" s="398"/>
      <c r="L30" s="80"/>
      <c r="M30" s="234"/>
      <c r="N30" s="82"/>
      <c r="O30" s="82"/>
      <c r="P30" s="82"/>
      <c r="Q30" s="82"/>
      <c r="R30" s="82"/>
      <c r="S30" s="80"/>
      <c r="T30" s="617" t="str">
        <f>IF(AND('Р.I. Обслужено'!I40=0,D30=0),"Да",IF('Р.I. Обслужено'!I40&lt;=D30,"да","неверно"))</f>
        <v>Да</v>
      </c>
    </row>
    <row r="31" spans="2:20" ht="36">
      <c r="B31" s="135">
        <v>3</v>
      </c>
      <c r="C31" s="126" t="s">
        <v>19</v>
      </c>
      <c r="D31" s="291">
        <f t="shared" si="0"/>
        <v>0</v>
      </c>
      <c r="E31" s="65">
        <f>SUM(E32:E34)</f>
        <v>0</v>
      </c>
      <c r="F31" s="66">
        <f aca="true" t="shared" si="2" ref="F31:S31">SUM(F32:F34)</f>
        <v>0</v>
      </c>
      <c r="G31" s="66">
        <f t="shared" si="2"/>
        <v>0</v>
      </c>
      <c r="H31" s="66">
        <f t="shared" si="2"/>
        <v>0</v>
      </c>
      <c r="I31" s="66">
        <f t="shared" si="2"/>
        <v>0</v>
      </c>
      <c r="J31" s="66">
        <f t="shared" si="2"/>
        <v>0</v>
      </c>
      <c r="K31" s="66">
        <f t="shared" si="2"/>
        <v>0</v>
      </c>
      <c r="L31" s="67">
        <f t="shared" si="2"/>
        <v>0</v>
      </c>
      <c r="M31" s="177">
        <f t="shared" si="2"/>
        <v>0</v>
      </c>
      <c r="N31" s="66">
        <f t="shared" si="2"/>
        <v>0</v>
      </c>
      <c r="O31" s="66">
        <f t="shared" si="2"/>
        <v>0</v>
      </c>
      <c r="P31" s="66">
        <f t="shared" si="2"/>
        <v>0</v>
      </c>
      <c r="Q31" s="66">
        <f t="shared" si="2"/>
        <v>0</v>
      </c>
      <c r="R31" s="66">
        <f t="shared" si="2"/>
        <v>0</v>
      </c>
      <c r="S31" s="67">
        <f t="shared" si="2"/>
        <v>0</v>
      </c>
      <c r="T31" s="617" t="str">
        <f>IF(AND('Р.I. Обслужено'!I41=0,D31=0),"Да",IF('Р.I. Обслужено'!I41&lt;=D31,"да","неверно"))</f>
        <v>Да</v>
      </c>
    </row>
    <row r="32" spans="2:20" ht="12.75">
      <c r="B32" s="136" t="s">
        <v>86</v>
      </c>
      <c r="C32" s="216" t="s">
        <v>54</v>
      </c>
      <c r="D32" s="292">
        <f t="shared" si="0"/>
        <v>0</v>
      </c>
      <c r="E32" s="385"/>
      <c r="F32" s="386"/>
      <c r="G32" s="386"/>
      <c r="H32" s="386"/>
      <c r="I32" s="386"/>
      <c r="J32" s="386"/>
      <c r="K32" s="386"/>
      <c r="L32" s="39"/>
      <c r="M32" s="153"/>
      <c r="N32" s="36"/>
      <c r="O32" s="36"/>
      <c r="P32" s="36"/>
      <c r="Q32" s="36"/>
      <c r="R32" s="36"/>
      <c r="S32" s="39"/>
      <c r="T32" s="617" t="str">
        <f>IF(AND('Р.I. Обслужено'!I42=0,D32=0),"Да",IF('Р.I. Обслужено'!I42&lt;=D32,"да","неверно"))</f>
        <v>Да</v>
      </c>
    </row>
    <row r="33" spans="2:20" ht="12.75">
      <c r="B33" s="136" t="s">
        <v>87</v>
      </c>
      <c r="C33" s="217" t="s">
        <v>55</v>
      </c>
      <c r="D33" s="292">
        <f t="shared" si="0"/>
        <v>0</v>
      </c>
      <c r="E33" s="385"/>
      <c r="F33" s="386"/>
      <c r="G33" s="386"/>
      <c r="H33" s="386"/>
      <c r="I33" s="386"/>
      <c r="J33" s="386"/>
      <c r="K33" s="386"/>
      <c r="L33" s="39"/>
      <c r="M33" s="153"/>
      <c r="N33" s="36"/>
      <c r="O33" s="36"/>
      <c r="P33" s="36"/>
      <c r="Q33" s="36"/>
      <c r="R33" s="36"/>
      <c r="S33" s="39"/>
      <c r="T33" s="617" t="str">
        <f>IF(AND('Р.I. Обслужено'!I43=0,D33=0),"Да",IF('Р.I. Обслужено'!I43&lt;=D33,"да","неверно"))</f>
        <v>Да</v>
      </c>
    </row>
    <row r="34" spans="2:20" ht="13.5" thickBot="1">
      <c r="B34" s="136" t="s">
        <v>88</v>
      </c>
      <c r="C34" s="229" t="s">
        <v>53</v>
      </c>
      <c r="D34" s="293">
        <f t="shared" si="0"/>
        <v>0</v>
      </c>
      <c r="E34" s="68"/>
      <c r="F34" s="69"/>
      <c r="G34" s="69"/>
      <c r="H34" s="69"/>
      <c r="I34" s="69"/>
      <c r="J34" s="69"/>
      <c r="K34" s="69"/>
      <c r="L34" s="389"/>
      <c r="M34" s="154"/>
      <c r="N34" s="69"/>
      <c r="O34" s="69"/>
      <c r="P34" s="69"/>
      <c r="Q34" s="69"/>
      <c r="R34" s="69"/>
      <c r="S34" s="70"/>
      <c r="T34" s="617" t="str">
        <f>IF(AND('Р.I. Обслужено'!I44=0,D34=0),"Да",IF('Р.I. Обслужено'!I44&lt;=D34,"да","неверно"))</f>
        <v>Да</v>
      </c>
    </row>
    <row r="35" spans="2:20" ht="24.75" thickBot="1">
      <c r="B35" s="212">
        <v>4</v>
      </c>
      <c r="C35" s="231" t="s">
        <v>20</v>
      </c>
      <c r="D35" s="599">
        <f t="shared" si="0"/>
        <v>0</v>
      </c>
      <c r="E35" s="81"/>
      <c r="F35" s="82"/>
      <c r="G35" s="82"/>
      <c r="H35" s="82"/>
      <c r="I35" s="82"/>
      <c r="J35" s="82"/>
      <c r="K35" s="82"/>
      <c r="L35" s="80"/>
      <c r="M35" s="234"/>
      <c r="N35" s="82"/>
      <c r="O35" s="82"/>
      <c r="P35" s="82"/>
      <c r="Q35" s="82"/>
      <c r="R35" s="82"/>
      <c r="S35" s="80"/>
      <c r="T35" s="617" t="str">
        <f>IF(AND('Р.I. Обслужено'!I45=0,D35=0),"Да",IF('Р.I. Обслужено'!I45&lt;=D35,"да","неверно"))</f>
        <v>Да</v>
      </c>
    </row>
    <row r="36" spans="2:20" ht="24.75" thickBot="1">
      <c r="B36" s="128">
        <v>5</v>
      </c>
      <c r="C36" s="231" t="s">
        <v>21</v>
      </c>
      <c r="D36" s="599">
        <f t="shared" si="0"/>
        <v>0</v>
      </c>
      <c r="E36" s="81"/>
      <c r="F36" s="82"/>
      <c r="G36" s="82"/>
      <c r="H36" s="82"/>
      <c r="I36" s="82"/>
      <c r="J36" s="82"/>
      <c r="K36" s="82"/>
      <c r="L36" s="80"/>
      <c r="M36" s="234"/>
      <c r="N36" s="82"/>
      <c r="O36" s="82"/>
      <c r="P36" s="82"/>
      <c r="Q36" s="82"/>
      <c r="R36" s="82"/>
      <c r="S36" s="80"/>
      <c r="T36" s="617" t="str">
        <f>IF(AND('Р.I. Обслужено'!I46=0,D36=0),"Да",IF('Р.I. Обслужено'!I46&lt;=D36,"да","неверно"))</f>
        <v>Да</v>
      </c>
    </row>
    <row r="37" spans="2:20" ht="13.5" thickBot="1">
      <c r="B37" s="128">
        <v>6</v>
      </c>
      <c r="C37" s="231" t="s">
        <v>22</v>
      </c>
      <c r="D37" s="599">
        <f t="shared" si="0"/>
        <v>0</v>
      </c>
      <c r="E37" s="81"/>
      <c r="F37" s="82"/>
      <c r="G37" s="82"/>
      <c r="H37" s="82"/>
      <c r="I37" s="82"/>
      <c r="J37" s="82"/>
      <c r="K37" s="82"/>
      <c r="L37" s="80"/>
      <c r="M37" s="234"/>
      <c r="N37" s="82"/>
      <c r="O37" s="82"/>
      <c r="P37" s="82"/>
      <c r="Q37" s="82"/>
      <c r="R37" s="82"/>
      <c r="S37" s="80"/>
      <c r="T37" s="617" t="str">
        <f>IF(AND('Р.I. Обслужено'!I47=0,D37=0),"Да",IF('Р.I. Обслужено'!I47&lt;=D37,"да","неверно"))</f>
        <v>Да</v>
      </c>
    </row>
    <row r="38" spans="2:20" ht="13.5" thickBot="1">
      <c r="B38" s="128">
        <v>7</v>
      </c>
      <c r="C38" s="231" t="s">
        <v>44</v>
      </c>
      <c r="D38" s="599">
        <f t="shared" si="0"/>
        <v>0</v>
      </c>
      <c r="E38" s="81"/>
      <c r="F38" s="82"/>
      <c r="G38" s="82"/>
      <c r="H38" s="82"/>
      <c r="I38" s="82"/>
      <c r="J38" s="82"/>
      <c r="K38" s="82"/>
      <c r="L38" s="80"/>
      <c r="M38" s="234"/>
      <c r="N38" s="82"/>
      <c r="O38" s="82"/>
      <c r="P38" s="82"/>
      <c r="Q38" s="82"/>
      <c r="R38" s="82"/>
      <c r="S38" s="80"/>
      <c r="T38" s="617" t="str">
        <f>IF(AND('Р.I. Обслужено'!I48=0,D38=0),"Да",IF('Р.I. Обслужено'!I48&lt;=D38,"да","неверно"))</f>
        <v>Да</v>
      </c>
    </row>
    <row r="39" spans="2:20" ht="24.75" thickBot="1">
      <c r="B39" s="128">
        <v>8</v>
      </c>
      <c r="C39" s="231" t="s">
        <v>23</v>
      </c>
      <c r="D39" s="289">
        <f t="shared" si="0"/>
        <v>0</v>
      </c>
      <c r="E39" s="423"/>
      <c r="F39" s="424"/>
      <c r="G39" s="424"/>
      <c r="H39" s="424"/>
      <c r="I39" s="424"/>
      <c r="J39" s="424"/>
      <c r="K39" s="424"/>
      <c r="L39" s="80"/>
      <c r="M39" s="234"/>
      <c r="N39" s="82"/>
      <c r="O39" s="82"/>
      <c r="P39" s="82"/>
      <c r="Q39" s="82"/>
      <c r="R39" s="82"/>
      <c r="S39" s="80"/>
      <c r="T39" s="617" t="str">
        <f>IF(AND('Р.I. Обслужено'!I49=0,D39=0),"Да",IF('Р.I. Обслужено'!I49&lt;=D39,"да","неверно"))</f>
        <v>Да</v>
      </c>
    </row>
    <row r="40" spans="2:20" ht="13.5" thickBot="1">
      <c r="B40" s="128">
        <v>9</v>
      </c>
      <c r="C40" s="231" t="s">
        <v>85</v>
      </c>
      <c r="D40" s="599">
        <f t="shared" si="0"/>
        <v>0</v>
      </c>
      <c r="E40" s="81"/>
      <c r="F40" s="82"/>
      <c r="G40" s="82"/>
      <c r="H40" s="82"/>
      <c r="I40" s="82"/>
      <c r="J40" s="82"/>
      <c r="K40" s="82"/>
      <c r="L40" s="80"/>
      <c r="M40" s="234"/>
      <c r="N40" s="82"/>
      <c r="O40" s="82"/>
      <c r="P40" s="82"/>
      <c r="Q40" s="82"/>
      <c r="R40" s="82"/>
      <c r="S40" s="80"/>
      <c r="T40" s="617" t="str">
        <f>IF(AND('Р.I. Обслужено'!I50=0,D40=0),"Да",IF('Р.I. Обслужено'!I50&lt;=D40,"да","неверно"))</f>
        <v>Да</v>
      </c>
    </row>
    <row r="41" spans="2:19" s="21" customFormat="1" ht="40.5" customHeight="1" hidden="1" thickBot="1">
      <c r="B41" s="213">
        <v>10</v>
      </c>
      <c r="C41" s="240" t="s">
        <v>118</v>
      </c>
      <c r="D41" s="295">
        <f t="shared" si="0"/>
        <v>0</v>
      </c>
      <c r="E41" s="194"/>
      <c r="F41" s="192"/>
      <c r="G41" s="192"/>
      <c r="H41" s="192"/>
      <c r="I41" s="192"/>
      <c r="J41" s="192"/>
      <c r="K41" s="192"/>
      <c r="L41" s="193"/>
      <c r="M41" s="191"/>
      <c r="N41" s="192"/>
      <c r="O41" s="192"/>
      <c r="P41" s="192"/>
      <c r="Q41" s="192"/>
      <c r="R41" s="192"/>
      <c r="S41" s="193"/>
    </row>
    <row r="42" spans="2:19" s="21" customFormat="1" ht="12.75">
      <c r="B42" s="28"/>
      <c r="C42" s="29"/>
      <c r="D42" s="29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2:19" s="21" customFormat="1" ht="12.75">
      <c r="B43" s="28"/>
      <c r="C43" s="29"/>
      <c r="D43" s="112"/>
      <c r="E43" s="26"/>
      <c r="F43" s="768"/>
      <c r="G43" s="768"/>
      <c r="H43" s="768"/>
      <c r="I43" s="768"/>
      <c r="J43" s="73"/>
      <c r="K43" s="26"/>
      <c r="L43" s="26"/>
      <c r="M43" s="380"/>
      <c r="N43" s="91"/>
      <c r="O43" s="91"/>
      <c r="P43" s="91"/>
      <c r="Q43" s="26"/>
      <c r="R43" s="26"/>
      <c r="S43" s="26"/>
    </row>
    <row r="44" spans="3:16" ht="12.75">
      <c r="C44" s="71"/>
      <c r="D44" s="72"/>
      <c r="E44" s="26"/>
      <c r="F44" s="769"/>
      <c r="G44" s="769"/>
      <c r="H44" s="769"/>
      <c r="I44" s="769"/>
      <c r="J44" s="73"/>
      <c r="M44" s="91"/>
      <c r="N44" s="91"/>
      <c r="O44" s="91"/>
      <c r="P44" s="91"/>
    </row>
    <row r="45" spans="3:10" ht="12.75">
      <c r="C45" s="71"/>
      <c r="D45" s="72"/>
      <c r="E45" s="26"/>
      <c r="F45" s="769"/>
      <c r="G45" s="769"/>
      <c r="H45" s="769"/>
      <c r="I45" s="769"/>
      <c r="J45" s="73"/>
    </row>
    <row r="46" spans="3:10" ht="12.75">
      <c r="C46" s="71"/>
      <c r="D46" s="72"/>
      <c r="E46" s="26"/>
      <c r="F46" s="769"/>
      <c r="G46" s="769"/>
      <c r="H46" s="769"/>
      <c r="I46" s="769"/>
      <c r="J46" s="73"/>
    </row>
    <row r="47" spans="3:10" ht="12.75">
      <c r="C47" s="71"/>
      <c r="D47" s="72"/>
      <c r="E47" s="26"/>
      <c r="F47" s="769"/>
      <c r="G47" s="769"/>
      <c r="H47" s="769"/>
      <c r="I47" s="769"/>
      <c r="J47" s="73"/>
    </row>
    <row r="48" spans="3:10" ht="12.75">
      <c r="C48" s="71"/>
      <c r="D48" s="72"/>
      <c r="E48" s="26"/>
      <c r="F48" s="769"/>
      <c r="G48" s="769"/>
      <c r="H48" s="769"/>
      <c r="I48" s="769"/>
      <c r="J48" s="73"/>
    </row>
    <row r="49" spans="3:10" ht="12.75">
      <c r="C49" s="71"/>
      <c r="D49" s="72"/>
      <c r="E49" s="26"/>
      <c r="F49" s="107"/>
      <c r="G49" s="107"/>
      <c r="H49" s="107"/>
      <c r="I49" s="107"/>
      <c r="J49" s="73"/>
    </row>
    <row r="50" spans="3:10" ht="12.75">
      <c r="C50" s="71"/>
      <c r="D50" s="72"/>
      <c r="E50" s="26"/>
      <c r="F50" s="26"/>
      <c r="G50" s="26"/>
      <c r="H50" s="26"/>
      <c r="I50" s="26"/>
      <c r="J50" s="26"/>
    </row>
    <row r="51" spans="3:10" ht="12.75">
      <c r="C51" s="71"/>
      <c r="D51" s="72"/>
      <c r="E51" s="26"/>
      <c r="F51" s="107"/>
      <c r="G51" s="107"/>
      <c r="H51" s="107"/>
      <c r="I51" s="107"/>
      <c r="J51" s="73"/>
    </row>
    <row r="52" spans="3:10" ht="12.75">
      <c r="C52" s="71"/>
      <c r="D52" s="72"/>
      <c r="E52" s="26"/>
      <c r="F52" s="26"/>
      <c r="G52" s="26"/>
      <c r="H52" s="26"/>
      <c r="I52" s="26"/>
      <c r="J52" s="73"/>
    </row>
    <row r="53" spans="3:10" ht="12.75">
      <c r="C53" s="71"/>
      <c r="D53" s="72"/>
      <c r="E53" s="26"/>
      <c r="F53" s="74"/>
      <c r="G53" s="74"/>
      <c r="H53" s="74"/>
      <c r="I53" s="74"/>
      <c r="J53" s="26"/>
    </row>
    <row r="54" spans="3:10" ht="12.75">
      <c r="C54" s="71"/>
      <c r="D54" s="72"/>
      <c r="E54" s="26"/>
      <c r="F54" s="26"/>
      <c r="G54" s="26"/>
      <c r="H54" s="26"/>
      <c r="I54" s="26"/>
      <c r="J54" s="26"/>
    </row>
    <row r="55" spans="3:10" ht="12.75">
      <c r="C55" s="71"/>
      <c r="D55" s="72"/>
      <c r="E55" s="26"/>
      <c r="F55" s="26"/>
      <c r="G55" s="26"/>
      <c r="H55" s="26"/>
      <c r="I55" s="26"/>
      <c r="J55" s="26"/>
    </row>
    <row r="56" spans="2:4" s="21" customFormat="1" ht="13.5" customHeight="1">
      <c r="B56" s="28"/>
      <c r="C56" s="29"/>
      <c r="D56" s="29"/>
    </row>
    <row r="60" ht="12.75" customHeight="1"/>
    <row r="61" spans="3:20" ht="12.75" customHeight="1">
      <c r="C61" s="17"/>
      <c r="D61" s="48"/>
      <c r="E61" s="48"/>
      <c r="F61" s="48"/>
      <c r="G61" s="48"/>
      <c r="H61" s="4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3:20" ht="12.75">
      <c r="C62" s="17"/>
      <c r="D62" s="19"/>
      <c r="E62" s="19"/>
      <c r="F62" s="19"/>
      <c r="G62" s="19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3:20" ht="12.75" customHeight="1">
      <c r="C63" s="17"/>
      <c r="D63" s="48"/>
      <c r="E63" s="48"/>
      <c r="F63" s="4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3:4" ht="12.75">
      <c r="C64" s="18"/>
      <c r="D64" s="18"/>
    </row>
    <row r="65" spans="3:4" ht="12.75">
      <c r="C65" s="18"/>
      <c r="D65" s="18"/>
    </row>
    <row r="66" spans="3:4" ht="12.75" customHeight="1">
      <c r="C66" s="18"/>
      <c r="D66" s="18"/>
    </row>
    <row r="67" spans="3:4" ht="12.75">
      <c r="C67" s="18"/>
      <c r="D67" s="18"/>
    </row>
    <row r="69" ht="12.75">
      <c r="B69" s="20"/>
    </row>
  </sheetData>
  <sheetProtection password="CC63" sheet="1" objects="1" scenarios="1"/>
  <mergeCells count="16">
    <mergeCell ref="F47:I47"/>
    <mergeCell ref="F48:I48"/>
    <mergeCell ref="F43:I43"/>
    <mergeCell ref="F44:I44"/>
    <mergeCell ref="E9:L9"/>
    <mergeCell ref="M9:S9"/>
    <mergeCell ref="F45:I45"/>
    <mergeCell ref="F46:I46"/>
    <mergeCell ref="E4:F4"/>
    <mergeCell ref="G4:H4"/>
    <mergeCell ref="B6:B10"/>
    <mergeCell ref="C6:C10"/>
    <mergeCell ref="D6:S6"/>
    <mergeCell ref="D7:D10"/>
    <mergeCell ref="E7:S7"/>
    <mergeCell ref="E8:S8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E40:S40">
      <formula1>0</formula1>
    </dataValidation>
  </dataValidations>
  <printOptions horizontalCentered="1"/>
  <pageMargins left="0.1968503937007874" right="0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1:Z70"/>
  <sheetViews>
    <sheetView zoomScalePageLayoutView="0" workbookViewId="0" topLeftCell="J22">
      <selection activeCell="K46" sqref="K46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3" width="39.25390625" style="1" customWidth="1"/>
    <col min="4" max="4" width="11.375" style="1" customWidth="1"/>
    <col min="5" max="5" width="9.125" style="1" customWidth="1"/>
    <col min="6" max="6" width="10.125" style="1" customWidth="1"/>
    <col min="7" max="7" width="9.125" style="1" customWidth="1"/>
    <col min="8" max="8" width="11.125" style="1" bestFit="1" customWidth="1"/>
    <col min="9" max="10" width="9.125" style="1" customWidth="1"/>
    <col min="11" max="12" width="11.375" style="1" customWidth="1"/>
    <col min="13" max="13" width="11.875" style="1" customWidth="1"/>
    <col min="14" max="14" width="11.625" style="1" customWidth="1"/>
    <col min="15" max="15" width="10.875" style="1" customWidth="1"/>
    <col min="16" max="22" width="9.125" style="1" customWidth="1"/>
    <col min="23" max="23" width="11.25390625" style="1" customWidth="1"/>
    <col min="24" max="24" width="10.75390625" style="1" customWidth="1"/>
    <col min="25" max="25" width="11.25390625" style="1" customWidth="1"/>
    <col min="26" max="16384" width="9.125" style="1" customWidth="1"/>
  </cols>
  <sheetData>
    <row r="1" spans="4:13" ht="15">
      <c r="D1" s="623" t="s">
        <v>116</v>
      </c>
      <c r="E1" s="625"/>
      <c r="F1" s="625"/>
      <c r="G1" s="625"/>
      <c r="H1" s="625"/>
      <c r="I1" s="625"/>
      <c r="J1" s="625"/>
      <c r="K1" s="21"/>
      <c r="L1" s="21"/>
      <c r="M1" s="21"/>
    </row>
    <row r="2" spans="2:4" ht="6" customHeight="1">
      <c r="B2" s="2"/>
      <c r="C2" s="3"/>
      <c r="D2" s="3"/>
    </row>
    <row r="3" spans="2:9" ht="12.75">
      <c r="B3" s="31"/>
      <c r="C3" s="31"/>
      <c r="D3" s="626" t="str">
        <f>'Р.II.Услуги_пожилые'!D4</f>
        <v>за январь - </v>
      </c>
      <c r="E3" s="803" t="str">
        <f>'Р.II.Услуги_семьи с детьми'!E4:F4</f>
        <v>декабрь</v>
      </c>
      <c r="F3" s="803"/>
      <c r="G3" s="803" t="str">
        <f>'Р.II.Услуги_семьи с детьми'!G4:H4</f>
        <v>2015 года</v>
      </c>
      <c r="H3" s="803"/>
      <c r="I3" s="62"/>
    </row>
    <row r="4" spans="2:9" ht="13.5" thickBot="1">
      <c r="B4" s="31"/>
      <c r="C4" s="31"/>
      <c r="D4" s="46"/>
      <c r="E4" s="47"/>
      <c r="F4" s="47"/>
      <c r="G4" s="47"/>
      <c r="H4" s="47"/>
      <c r="I4" s="47"/>
    </row>
    <row r="5" spans="2:25" ht="15.75" thickBot="1">
      <c r="B5" s="812" t="s">
        <v>136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4"/>
    </row>
    <row r="6" spans="2:25" ht="23.25" customHeight="1" thickBot="1">
      <c r="B6" s="788"/>
      <c r="C6" s="789"/>
      <c r="D6" s="804" t="s">
        <v>131</v>
      </c>
      <c r="E6" s="805"/>
      <c r="F6" s="805"/>
      <c r="G6" s="805"/>
      <c r="H6" s="805"/>
      <c r="I6" s="805"/>
      <c r="J6" s="805"/>
      <c r="K6" s="805"/>
      <c r="L6" s="805"/>
      <c r="M6" s="805"/>
      <c r="N6" s="806"/>
      <c r="O6" s="804" t="s">
        <v>132</v>
      </c>
      <c r="P6" s="805"/>
      <c r="Q6" s="805"/>
      <c r="R6" s="805"/>
      <c r="S6" s="805"/>
      <c r="T6" s="805"/>
      <c r="U6" s="805"/>
      <c r="V6" s="805"/>
      <c r="W6" s="805"/>
      <c r="X6" s="805"/>
      <c r="Y6" s="806"/>
    </row>
    <row r="7" spans="2:25" ht="27.75" customHeight="1">
      <c r="B7" s="790"/>
      <c r="C7" s="791"/>
      <c r="D7" s="794" t="s">
        <v>114</v>
      </c>
      <c r="E7" s="795"/>
      <c r="F7" s="795"/>
      <c r="G7" s="796"/>
      <c r="H7" s="810" t="s">
        <v>76</v>
      </c>
      <c r="I7" s="808"/>
      <c r="J7" s="808"/>
      <c r="K7" s="809"/>
      <c r="L7" s="815" t="s">
        <v>164</v>
      </c>
      <c r="M7" s="816"/>
      <c r="N7" s="817"/>
      <c r="O7" s="794" t="s">
        <v>114</v>
      </c>
      <c r="P7" s="795"/>
      <c r="Q7" s="795"/>
      <c r="R7" s="811"/>
      <c r="S7" s="810" t="s">
        <v>76</v>
      </c>
      <c r="T7" s="808"/>
      <c r="U7" s="808"/>
      <c r="V7" s="809"/>
      <c r="W7" s="807" t="s">
        <v>163</v>
      </c>
      <c r="X7" s="808"/>
      <c r="Y7" s="809"/>
    </row>
    <row r="8" spans="2:25" ht="15.75" customHeight="1">
      <c r="B8" s="790"/>
      <c r="C8" s="791"/>
      <c r="D8" s="799" t="s">
        <v>16</v>
      </c>
      <c r="E8" s="786" t="s">
        <v>41</v>
      </c>
      <c r="F8" s="786"/>
      <c r="G8" s="787"/>
      <c r="H8" s="773" t="s">
        <v>16</v>
      </c>
      <c r="I8" s="786" t="s">
        <v>41</v>
      </c>
      <c r="J8" s="786"/>
      <c r="K8" s="787"/>
      <c r="L8" s="818" t="s">
        <v>16</v>
      </c>
      <c r="M8" s="820" t="s">
        <v>41</v>
      </c>
      <c r="N8" s="821"/>
      <c r="O8" s="799" t="s">
        <v>16</v>
      </c>
      <c r="P8" s="786" t="s">
        <v>41</v>
      </c>
      <c r="Q8" s="786"/>
      <c r="R8" s="829"/>
      <c r="S8" s="773" t="s">
        <v>16</v>
      </c>
      <c r="T8" s="786" t="s">
        <v>41</v>
      </c>
      <c r="U8" s="786"/>
      <c r="V8" s="787"/>
      <c r="W8" s="818" t="s">
        <v>16</v>
      </c>
      <c r="X8" s="820" t="s">
        <v>41</v>
      </c>
      <c r="Y8" s="821"/>
    </row>
    <row r="9" spans="2:25" ht="55.5" customHeight="1" thickBot="1">
      <c r="B9" s="792"/>
      <c r="C9" s="793"/>
      <c r="D9" s="800"/>
      <c r="E9" s="244" t="s">
        <v>90</v>
      </c>
      <c r="F9" s="244" t="s">
        <v>94</v>
      </c>
      <c r="G9" s="245" t="s">
        <v>92</v>
      </c>
      <c r="H9" s="774"/>
      <c r="I9" s="244" t="s">
        <v>90</v>
      </c>
      <c r="J9" s="244" t="s">
        <v>91</v>
      </c>
      <c r="K9" s="245" t="s">
        <v>92</v>
      </c>
      <c r="L9" s="819"/>
      <c r="M9" s="244" t="s">
        <v>90</v>
      </c>
      <c r="N9" s="245" t="s">
        <v>91</v>
      </c>
      <c r="O9" s="800"/>
      <c r="P9" s="244" t="s">
        <v>90</v>
      </c>
      <c r="Q9" s="244" t="s">
        <v>94</v>
      </c>
      <c r="R9" s="259" t="s">
        <v>92</v>
      </c>
      <c r="S9" s="774"/>
      <c r="T9" s="244" t="s">
        <v>90</v>
      </c>
      <c r="U9" s="244" t="s">
        <v>94</v>
      </c>
      <c r="V9" s="245" t="s">
        <v>92</v>
      </c>
      <c r="W9" s="819"/>
      <c r="X9" s="244" t="s">
        <v>90</v>
      </c>
      <c r="Y9" s="245" t="s">
        <v>94</v>
      </c>
    </row>
    <row r="10" spans="2:25" ht="13.5" thickBot="1">
      <c r="B10" s="784" t="s">
        <v>42</v>
      </c>
      <c r="C10" s="785"/>
      <c r="D10" s="116">
        <v>1</v>
      </c>
      <c r="E10" s="171">
        <v>2</v>
      </c>
      <c r="F10" s="171">
        <v>3</v>
      </c>
      <c r="G10" s="172">
        <v>4</v>
      </c>
      <c r="H10" s="116">
        <v>5</v>
      </c>
      <c r="I10" s="171">
        <v>6</v>
      </c>
      <c r="J10" s="171">
        <v>7</v>
      </c>
      <c r="K10" s="172">
        <v>8</v>
      </c>
      <c r="L10" s="175">
        <v>9</v>
      </c>
      <c r="M10" s="171">
        <v>10</v>
      </c>
      <c r="N10" s="254">
        <v>11</v>
      </c>
      <c r="O10" s="116">
        <v>12</v>
      </c>
      <c r="P10" s="246">
        <v>13</v>
      </c>
      <c r="Q10" s="171">
        <v>14</v>
      </c>
      <c r="R10" s="260">
        <v>15</v>
      </c>
      <c r="S10" s="116">
        <v>16</v>
      </c>
      <c r="T10" s="246">
        <v>17</v>
      </c>
      <c r="U10" s="171">
        <v>18</v>
      </c>
      <c r="V10" s="254">
        <v>19</v>
      </c>
      <c r="W10" s="175">
        <v>20</v>
      </c>
      <c r="X10" s="246">
        <v>21</v>
      </c>
      <c r="Y10" s="172">
        <v>22</v>
      </c>
    </row>
    <row r="11" spans="2:25" ht="22.5" customHeight="1" thickBot="1">
      <c r="B11" s="834" t="s">
        <v>167</v>
      </c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835"/>
      <c r="W11" s="835"/>
      <c r="X11" s="835"/>
      <c r="Y11" s="836"/>
    </row>
    <row r="12" spans="2:25" ht="12.75">
      <c r="B12" s="555">
        <v>1</v>
      </c>
      <c r="C12" s="556" t="s">
        <v>63</v>
      </c>
      <c r="D12" s="462">
        <v>160</v>
      </c>
      <c r="E12" s="341">
        <v>122</v>
      </c>
      <c r="F12" s="341">
        <v>15</v>
      </c>
      <c r="G12" s="95">
        <f aca="true" t="shared" si="0" ref="G12:G17">D12-E12-F12</f>
        <v>23</v>
      </c>
      <c r="H12" s="96">
        <f>'Р.II.Услуги_пожилые'!F$13+'Р.II.Услуги_пожилые'!F$40</f>
        <v>24364</v>
      </c>
      <c r="I12" s="341">
        <v>18419</v>
      </c>
      <c r="J12" s="341">
        <v>1410</v>
      </c>
      <c r="K12" s="102">
        <f>H12-I12-J12</f>
        <v>4535</v>
      </c>
      <c r="L12" s="472">
        <v>302348</v>
      </c>
      <c r="M12" s="473">
        <v>301173.48</v>
      </c>
      <c r="N12" s="491">
        <f aca="true" t="shared" si="1" ref="N12:N17">L12-M12</f>
        <v>1174.5200000000186</v>
      </c>
      <c r="O12" s="343">
        <v>70</v>
      </c>
      <c r="P12" s="341">
        <v>55</v>
      </c>
      <c r="Q12" s="341">
        <v>6</v>
      </c>
      <c r="R12" s="95">
        <f aca="true" t="shared" si="2" ref="R12:R17">O12-P12-Q12</f>
        <v>9</v>
      </c>
      <c r="S12" s="96">
        <f>'Р.II.Услуги_пожилые'!G$13+'Р.II.Услуги_пожилые'!G$40</f>
        <v>10768</v>
      </c>
      <c r="T12" s="341">
        <v>8237</v>
      </c>
      <c r="U12" s="341">
        <v>539</v>
      </c>
      <c r="V12" s="335">
        <f>S12-T12-U12</f>
        <v>1992</v>
      </c>
      <c r="W12" s="479">
        <v>183394</v>
      </c>
      <c r="X12" s="473">
        <v>175061</v>
      </c>
      <c r="Y12" s="491">
        <f aca="true" t="shared" si="3" ref="Y12:Y17">W12-X12</f>
        <v>8333</v>
      </c>
    </row>
    <row r="13" spans="2:25" ht="12.75">
      <c r="B13" s="103">
        <v>2</v>
      </c>
      <c r="C13" s="49" t="s">
        <v>57</v>
      </c>
      <c r="D13" s="462">
        <v>160</v>
      </c>
      <c r="E13" s="342">
        <v>122</v>
      </c>
      <c r="F13" s="342">
        <v>15</v>
      </c>
      <c r="G13" s="97">
        <f t="shared" si="0"/>
        <v>23</v>
      </c>
      <c r="H13" s="98">
        <f>'Р.II.Услуги_пожилые'!$H$13+'Р.II.Услуги_пожилые'!$H$40</f>
        <v>6269</v>
      </c>
      <c r="I13" s="342">
        <v>3998</v>
      </c>
      <c r="J13" s="342">
        <v>577</v>
      </c>
      <c r="K13" s="104">
        <f>H13-I13-J13</f>
        <v>1694</v>
      </c>
      <c r="L13" s="472">
        <v>140630</v>
      </c>
      <c r="M13" s="474">
        <v>140330</v>
      </c>
      <c r="N13" s="492">
        <f t="shared" si="1"/>
        <v>300</v>
      </c>
      <c r="O13" s="344">
        <v>70</v>
      </c>
      <c r="P13" s="342">
        <v>58</v>
      </c>
      <c r="Q13" s="342">
        <v>2</v>
      </c>
      <c r="R13" s="97">
        <f t="shared" si="2"/>
        <v>10</v>
      </c>
      <c r="S13" s="98">
        <f>'Р.II.Услуги_пожилые'!$I$13+'Р.II.Услуги_пожилые'!$I$40</f>
        <v>2940</v>
      </c>
      <c r="T13" s="342">
        <v>2151</v>
      </c>
      <c r="U13" s="342">
        <v>161</v>
      </c>
      <c r="V13" s="336">
        <f>S13-T13-U13</f>
        <v>628</v>
      </c>
      <c r="W13" s="480">
        <v>39623</v>
      </c>
      <c r="X13" s="474">
        <v>33161</v>
      </c>
      <c r="Y13" s="492">
        <f t="shared" si="3"/>
        <v>6462</v>
      </c>
    </row>
    <row r="14" spans="2:25" ht="12.75">
      <c r="B14" s="103">
        <v>3</v>
      </c>
      <c r="C14" s="49" t="s">
        <v>58</v>
      </c>
      <c r="D14" s="462">
        <v>128</v>
      </c>
      <c r="E14" s="342">
        <v>101</v>
      </c>
      <c r="F14" s="342">
        <v>14</v>
      </c>
      <c r="G14" s="97">
        <f t="shared" si="0"/>
        <v>13</v>
      </c>
      <c r="H14" s="98">
        <f>'Р.II.Услуги_пожилые'!N$13+'Р.II.Услуги_пожилые'!N$40</f>
        <v>2700</v>
      </c>
      <c r="I14" s="342">
        <v>2047</v>
      </c>
      <c r="J14" s="342">
        <v>240</v>
      </c>
      <c r="K14" s="104">
        <f>H14-I14-J14</f>
        <v>413</v>
      </c>
      <c r="L14" s="472">
        <v>46587.78</v>
      </c>
      <c r="M14" s="474">
        <v>41344</v>
      </c>
      <c r="N14" s="492">
        <f t="shared" si="1"/>
        <v>5243.779999999999</v>
      </c>
      <c r="O14" s="344">
        <v>57</v>
      </c>
      <c r="P14" s="342">
        <v>51</v>
      </c>
      <c r="Q14" s="342">
        <v>2</v>
      </c>
      <c r="R14" s="97">
        <f t="shared" si="2"/>
        <v>4</v>
      </c>
      <c r="S14" s="98">
        <f>'Р.II.Услуги_пожилые'!O$13+'Р.II.Услуги_пожилые'!O$40</f>
        <v>1357</v>
      </c>
      <c r="T14" s="342">
        <v>1018</v>
      </c>
      <c r="U14" s="342">
        <v>69</v>
      </c>
      <c r="V14" s="337">
        <f>S14-T14-U14</f>
        <v>270</v>
      </c>
      <c r="W14" s="480">
        <v>22335</v>
      </c>
      <c r="X14" s="474">
        <v>18091</v>
      </c>
      <c r="Y14" s="492">
        <f t="shared" si="3"/>
        <v>4244</v>
      </c>
    </row>
    <row r="15" spans="2:25" ht="12.75">
      <c r="B15" s="103">
        <v>4</v>
      </c>
      <c r="C15" s="49" t="s">
        <v>61</v>
      </c>
      <c r="D15" s="462">
        <v>45</v>
      </c>
      <c r="E15" s="342">
        <v>33</v>
      </c>
      <c r="F15" s="342">
        <v>5</v>
      </c>
      <c r="G15" s="97">
        <f t="shared" si="0"/>
        <v>7</v>
      </c>
      <c r="H15" s="98">
        <f>'Р.II.Услуги_пожилые'!$P$13+'Р.II.Услуги_пожилые'!$P$40</f>
        <v>96</v>
      </c>
      <c r="I15" s="367">
        <v>63</v>
      </c>
      <c r="J15" s="342">
        <v>5</v>
      </c>
      <c r="K15" s="104">
        <f>H15-I15-J15</f>
        <v>28</v>
      </c>
      <c r="L15" s="472">
        <v>7693</v>
      </c>
      <c r="M15" s="474">
        <v>7285</v>
      </c>
      <c r="N15" s="492">
        <f t="shared" si="1"/>
        <v>408</v>
      </c>
      <c r="O15" s="344">
        <v>45</v>
      </c>
      <c r="P15" s="342">
        <v>31</v>
      </c>
      <c r="Q15" s="342">
        <v>5</v>
      </c>
      <c r="R15" s="97">
        <f t="shared" si="2"/>
        <v>9</v>
      </c>
      <c r="S15" s="98">
        <f>'Р.II.Услуги_пожилые'!$Q$13+'Р.II.Услуги_пожилые'!$Q$40</f>
        <v>51</v>
      </c>
      <c r="T15" s="342">
        <v>36</v>
      </c>
      <c r="U15" s="342">
        <v>5</v>
      </c>
      <c r="V15" s="337">
        <f>S15-T15-U15</f>
        <v>10</v>
      </c>
      <c r="W15" s="480">
        <v>3862</v>
      </c>
      <c r="X15" s="474">
        <v>2801</v>
      </c>
      <c r="Y15" s="492">
        <f t="shared" si="3"/>
        <v>1061</v>
      </c>
    </row>
    <row r="16" spans="2:25" ht="27.75" customHeight="1">
      <c r="B16" s="103">
        <v>5</v>
      </c>
      <c r="C16" s="49" t="s">
        <v>60</v>
      </c>
      <c r="D16" s="554"/>
      <c r="E16" s="342"/>
      <c r="F16" s="342"/>
      <c r="G16" s="97">
        <f t="shared" si="0"/>
        <v>0</v>
      </c>
      <c r="H16" s="98">
        <f>'Р.II.Услуги_пожилые'!R$13+'Р.II.Услуги_пожилые'!R$40</f>
        <v>0</v>
      </c>
      <c r="I16" s="342"/>
      <c r="J16" s="342"/>
      <c r="K16" s="104">
        <f>H16-I16-J16</f>
        <v>0</v>
      </c>
      <c r="L16" s="472"/>
      <c r="M16" s="474"/>
      <c r="N16" s="492">
        <f t="shared" si="1"/>
        <v>0</v>
      </c>
      <c r="O16" s="344"/>
      <c r="P16" s="342"/>
      <c r="Q16" s="342"/>
      <c r="R16" s="97">
        <f t="shared" si="2"/>
        <v>0</v>
      </c>
      <c r="S16" s="98">
        <f>'Р.II.Услуги_пожилые'!S$13+'Р.II.Услуги_пожилые'!S$40</f>
        <v>0</v>
      </c>
      <c r="T16" s="342"/>
      <c r="U16" s="342"/>
      <c r="V16" s="336">
        <f>S16-T16-U16</f>
        <v>0</v>
      </c>
      <c r="W16" s="480"/>
      <c r="X16" s="474"/>
      <c r="Y16" s="492">
        <f t="shared" si="3"/>
        <v>0</v>
      </c>
    </row>
    <row r="17" spans="2:25" ht="13.5" thickBot="1">
      <c r="B17" s="557"/>
      <c r="C17" s="558" t="s">
        <v>16</v>
      </c>
      <c r="D17" s="615">
        <f>'Р.I. Обслужено'!E23+'Р.I. Обслужено'!E50</f>
        <v>160</v>
      </c>
      <c r="E17" s="459">
        <v>122</v>
      </c>
      <c r="F17" s="345">
        <v>15</v>
      </c>
      <c r="G17" s="99">
        <f t="shared" si="0"/>
        <v>23</v>
      </c>
      <c r="H17" s="98">
        <f>I17+J17+K17</f>
        <v>33429</v>
      </c>
      <c r="I17" s="101">
        <f>SUM(I12:I16)</f>
        <v>24527</v>
      </c>
      <c r="J17" s="101">
        <f>SUM(J12:J16)</f>
        <v>2232</v>
      </c>
      <c r="K17" s="101">
        <f>SUM(K12:K16)</f>
        <v>6670</v>
      </c>
      <c r="L17" s="499">
        <f>SUM(L12:L16)</f>
        <v>497258.78</v>
      </c>
      <c r="M17" s="498">
        <f>SUM(M12:M16)</f>
        <v>490132.48</v>
      </c>
      <c r="N17" s="490">
        <f t="shared" si="1"/>
        <v>7126.300000000047</v>
      </c>
      <c r="O17" s="559">
        <f>'Р.I. Обслужено'!F23+'Р.I. Обслужено'!F50</f>
        <v>70</v>
      </c>
      <c r="P17" s="345">
        <v>58</v>
      </c>
      <c r="Q17" s="345">
        <v>6</v>
      </c>
      <c r="R17" s="99">
        <f t="shared" si="2"/>
        <v>6</v>
      </c>
      <c r="S17" s="100">
        <f>T17+U17+V17</f>
        <v>15116</v>
      </c>
      <c r="T17" s="334">
        <f>SUM(T12:T16)</f>
        <v>11442</v>
      </c>
      <c r="U17" s="334">
        <f>SUM(U12:U16)</f>
        <v>774</v>
      </c>
      <c r="V17" s="338">
        <f>SUM(V12:V16)</f>
        <v>2900</v>
      </c>
      <c r="W17" s="493">
        <f>SUM(W12:W16)</f>
        <v>249214</v>
      </c>
      <c r="X17" s="494">
        <f>SUM(X12:X16)</f>
        <v>229114</v>
      </c>
      <c r="Y17" s="495">
        <f t="shared" si="3"/>
        <v>20100</v>
      </c>
    </row>
    <row r="18" spans="2:25" ht="18.75" customHeight="1" thickBot="1">
      <c r="B18" s="837" t="s">
        <v>166</v>
      </c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838"/>
      <c r="Y18" s="839"/>
    </row>
    <row r="19" spans="2:25" ht="12.75">
      <c r="B19" s="247">
        <v>6</v>
      </c>
      <c r="C19" s="256" t="s">
        <v>63</v>
      </c>
      <c r="D19" s="343"/>
      <c r="E19" s="341"/>
      <c r="F19" s="341"/>
      <c r="G19" s="95">
        <f>D19-E19-F19</f>
        <v>0</v>
      </c>
      <c r="H19" s="96">
        <f>'Р.II.Услуги_пожилые'!F$14+'Р.II.Услуги_пожилые'!F$15+'Р.II.Услуги_пожилые'!F$18+'Р.II.Услуги_пожилые'!F$24+'Р.II.Услуги_пожилые'!F36</f>
        <v>0</v>
      </c>
      <c r="I19" s="341"/>
      <c r="J19" s="341"/>
      <c r="K19" s="102">
        <f aca="true" t="shared" si="4" ref="K19:K25">H19-I19-J19</f>
        <v>0</v>
      </c>
      <c r="L19" s="339"/>
      <c r="M19" s="316"/>
      <c r="N19" s="346"/>
      <c r="O19" s="343"/>
      <c r="P19" s="341"/>
      <c r="Q19" s="341"/>
      <c r="R19" s="102">
        <f>O19-P19-Q19</f>
        <v>0</v>
      </c>
      <c r="S19" s="96">
        <f>'Р.II.Услуги_пожилые'!G$14+'Р.II.Услуги_пожилые'!G$15+'Р.II.Услуги_пожилые'!G$18+'Р.II.Услуги_пожилые'!G$24+'Р.II.Услуги_пожилые'!G$36</f>
        <v>0</v>
      </c>
      <c r="T19" s="341"/>
      <c r="U19" s="341"/>
      <c r="V19" s="95">
        <f aca="true" t="shared" si="5" ref="V19:V25">S19-T19-U19</f>
        <v>0</v>
      </c>
      <c r="W19" s="359"/>
      <c r="X19" s="316"/>
      <c r="Y19" s="331"/>
    </row>
    <row r="20" spans="2:25" ht="12.75">
      <c r="B20" s="103">
        <v>7</v>
      </c>
      <c r="C20" s="51" t="s">
        <v>57</v>
      </c>
      <c r="D20" s="344"/>
      <c r="E20" s="342"/>
      <c r="F20" s="342"/>
      <c r="G20" s="97">
        <f aca="true" t="shared" si="6" ref="G20:G26">D20-E20-F20</f>
        <v>0</v>
      </c>
      <c r="H20" s="98">
        <f>'Р.II.Услуги_пожилые'!H$14+'Р.II.Услуги_пожилые'!H$15+'Р.II.Услуги_пожилые'!H$18+'Р.II.Услуги_пожилые'!H$24+'Р.II.Услуги_пожилые'!H36</f>
        <v>0</v>
      </c>
      <c r="I20" s="342"/>
      <c r="J20" s="342"/>
      <c r="K20" s="104">
        <f t="shared" si="4"/>
        <v>0</v>
      </c>
      <c r="L20" s="340"/>
      <c r="M20" s="268"/>
      <c r="N20" s="347"/>
      <c r="O20" s="344"/>
      <c r="P20" s="342"/>
      <c r="Q20" s="342"/>
      <c r="R20" s="104">
        <f aca="true" t="shared" si="7" ref="R20:R25">O20-P20-Q20</f>
        <v>0</v>
      </c>
      <c r="S20" s="98">
        <f>'Р.II.Услуги_пожилые'!I$14+'Р.II.Услуги_пожилые'!I$15+'Р.II.Услуги_пожилые'!I$18+'Р.II.Услуги_пожилые'!I$24+'Р.II.Услуги_пожилые'!I$36</f>
        <v>0</v>
      </c>
      <c r="T20" s="342"/>
      <c r="U20" s="342"/>
      <c r="V20" s="97">
        <f t="shared" si="5"/>
        <v>0</v>
      </c>
      <c r="W20" s="360"/>
      <c r="X20" s="268"/>
      <c r="Y20" s="269"/>
    </row>
    <row r="21" spans="2:25" ht="12.75">
      <c r="B21" s="103">
        <v>8</v>
      </c>
      <c r="C21" s="51" t="s">
        <v>59</v>
      </c>
      <c r="D21" s="344"/>
      <c r="E21" s="342"/>
      <c r="F21" s="342"/>
      <c r="G21" s="97">
        <f t="shared" si="6"/>
        <v>0</v>
      </c>
      <c r="H21" s="98">
        <f>'Р.II.Услуги_пожилые'!J$14+'Р.II.Услуги_пожилые'!J$15+'Р.II.Услуги_пожилые'!J$18+'Р.II.Услуги_пожилые'!J$24+'Р.II.Услуги_пожилые'!J$36</f>
        <v>0</v>
      </c>
      <c r="I21" s="342"/>
      <c r="J21" s="342"/>
      <c r="K21" s="104">
        <f t="shared" si="4"/>
        <v>0</v>
      </c>
      <c r="L21" s="340"/>
      <c r="M21" s="268"/>
      <c r="N21" s="347"/>
      <c r="O21" s="344"/>
      <c r="P21" s="342"/>
      <c r="Q21" s="342"/>
      <c r="R21" s="104">
        <f t="shared" si="7"/>
        <v>0</v>
      </c>
      <c r="S21" s="98">
        <f>'Р.II.Услуги_пожилые'!K$14+'Р.II.Услуги_пожилые'!K$15+'Р.II.Услуги_пожилые'!K$18+'Р.II.Услуги_пожилые'!K$24+'Р.II.Услуги_пожилые'!K$36</f>
        <v>0</v>
      </c>
      <c r="T21" s="342"/>
      <c r="U21" s="342"/>
      <c r="V21" s="97">
        <f t="shared" si="5"/>
        <v>0</v>
      </c>
      <c r="W21" s="360"/>
      <c r="X21" s="268"/>
      <c r="Y21" s="269"/>
    </row>
    <row r="22" spans="2:25" ht="12.75">
      <c r="B22" s="103">
        <v>9</v>
      </c>
      <c r="C22" s="51" t="s">
        <v>62</v>
      </c>
      <c r="D22" s="344"/>
      <c r="E22" s="342"/>
      <c r="F22" s="342"/>
      <c r="G22" s="97">
        <f t="shared" si="6"/>
        <v>0</v>
      </c>
      <c r="H22" s="98">
        <f>'Р.II.Услуги_пожилые'!L$14+'Р.II.Услуги_пожилые'!L$15+'Р.II.Услуги_пожилые'!L$18+'Р.II.Услуги_пожилые'!L$24+'Р.II.Услуги_пожилые'!L36</f>
        <v>0</v>
      </c>
      <c r="I22" s="342"/>
      <c r="J22" s="342"/>
      <c r="K22" s="104">
        <f t="shared" si="4"/>
        <v>0</v>
      </c>
      <c r="L22" s="340"/>
      <c r="M22" s="268"/>
      <c r="N22" s="347"/>
      <c r="O22" s="344"/>
      <c r="P22" s="342"/>
      <c r="Q22" s="342"/>
      <c r="R22" s="104">
        <f t="shared" si="7"/>
        <v>0</v>
      </c>
      <c r="S22" s="98">
        <f>'Р.II.Услуги_пожилые'!M$14+'Р.II.Услуги_пожилые'!M$15+'Р.II.Услуги_пожилые'!M$18+'Р.II.Услуги_пожилые'!M$24+'Р.II.Услуги_пожилые'!M$36</f>
        <v>0</v>
      </c>
      <c r="T22" s="342"/>
      <c r="U22" s="342"/>
      <c r="V22" s="97">
        <f t="shared" si="5"/>
        <v>0</v>
      </c>
      <c r="W22" s="360"/>
      <c r="X22" s="268"/>
      <c r="Y22" s="269"/>
    </row>
    <row r="23" spans="2:25" ht="12.75">
      <c r="B23" s="103">
        <v>10</v>
      </c>
      <c r="C23" s="51" t="s">
        <v>58</v>
      </c>
      <c r="D23" s="344"/>
      <c r="E23" s="342"/>
      <c r="F23" s="342"/>
      <c r="G23" s="97">
        <f t="shared" si="6"/>
        <v>0</v>
      </c>
      <c r="H23" s="98">
        <f>'Р.II.Услуги_пожилые'!N$14+'Р.II.Услуги_пожилые'!N$15+'Р.II.Услуги_пожилые'!N$18+'Р.II.Услуги_пожилые'!N$24+'Р.II.Услуги_пожилые'!N36</f>
        <v>0</v>
      </c>
      <c r="I23" s="342"/>
      <c r="J23" s="342"/>
      <c r="K23" s="104">
        <f t="shared" si="4"/>
        <v>0</v>
      </c>
      <c r="L23" s="340"/>
      <c r="M23" s="268"/>
      <c r="N23" s="347"/>
      <c r="O23" s="344"/>
      <c r="P23" s="342"/>
      <c r="Q23" s="342"/>
      <c r="R23" s="104">
        <f t="shared" si="7"/>
        <v>0</v>
      </c>
      <c r="S23" s="297">
        <f>'Р.II.Услуги_пожилые'!O$14+'Р.II.Услуги_пожилые'!O$15+'Р.II.Услуги_пожилые'!O$18+'Р.II.Услуги_пожилые'!O$24+'Р.II.Услуги_пожилые'!O$36</f>
        <v>0</v>
      </c>
      <c r="T23" s="342"/>
      <c r="U23" s="342"/>
      <c r="V23" s="97">
        <f t="shared" si="5"/>
        <v>0</v>
      </c>
      <c r="W23" s="360"/>
      <c r="X23" s="268"/>
      <c r="Y23" s="269"/>
    </row>
    <row r="24" spans="2:25" ht="12.75">
      <c r="B24" s="103">
        <v>11</v>
      </c>
      <c r="C24" s="51" t="s">
        <v>61</v>
      </c>
      <c r="D24" s="344"/>
      <c r="E24" s="342"/>
      <c r="F24" s="342"/>
      <c r="G24" s="97">
        <f t="shared" si="6"/>
        <v>0</v>
      </c>
      <c r="H24" s="98">
        <f>'Р.II.Услуги_пожилые'!P$14+'Р.II.Услуги_пожилые'!P$15+'Р.II.Услуги_пожилые'!P$18+'Р.II.Услуги_пожилые'!P$24+'Р.II.Услуги_пожилые'!P36</f>
        <v>0</v>
      </c>
      <c r="I24" s="342"/>
      <c r="J24" s="342"/>
      <c r="K24" s="104">
        <f t="shared" si="4"/>
        <v>0</v>
      </c>
      <c r="L24" s="340"/>
      <c r="M24" s="268"/>
      <c r="N24" s="347"/>
      <c r="O24" s="344"/>
      <c r="P24" s="342"/>
      <c r="Q24" s="342"/>
      <c r="R24" s="104">
        <f t="shared" si="7"/>
        <v>0</v>
      </c>
      <c r="S24" s="98">
        <f>'Р.II.Услуги_пожилые'!Q$14+'Р.II.Услуги_пожилые'!Q$15+'Р.II.Услуги_пожилые'!Q$18+'Р.II.Услуги_пожилые'!Q$24+'Р.II.Услуги_пожилые'!Q$36</f>
        <v>0</v>
      </c>
      <c r="T24" s="342"/>
      <c r="U24" s="342"/>
      <c r="V24" s="97">
        <f t="shared" si="5"/>
        <v>0</v>
      </c>
      <c r="W24" s="360"/>
      <c r="X24" s="268"/>
      <c r="Y24" s="269"/>
    </row>
    <row r="25" spans="2:25" ht="27.75" customHeight="1">
      <c r="B25" s="103">
        <v>12</v>
      </c>
      <c r="C25" s="51" t="s">
        <v>60</v>
      </c>
      <c r="D25" s="344"/>
      <c r="E25" s="342"/>
      <c r="F25" s="342"/>
      <c r="G25" s="97">
        <f t="shared" si="6"/>
        <v>0</v>
      </c>
      <c r="H25" s="297">
        <f>'Р.II.Услуги_пожилые'!R$14+'Р.II.Услуги_пожилые'!R$15+'Р.II.Услуги_пожилые'!R$18+'Р.II.Услуги_пожилые'!R$24+'Р.II.Услуги_пожилые'!R36</f>
        <v>0</v>
      </c>
      <c r="I25" s="342"/>
      <c r="J25" s="342"/>
      <c r="K25" s="104">
        <f t="shared" si="4"/>
        <v>0</v>
      </c>
      <c r="L25" s="340"/>
      <c r="M25" s="268"/>
      <c r="N25" s="347"/>
      <c r="O25" s="344"/>
      <c r="P25" s="342"/>
      <c r="Q25" s="342"/>
      <c r="R25" s="104">
        <f t="shared" si="7"/>
        <v>0</v>
      </c>
      <c r="S25" s="297">
        <f>'Р.II.Услуги_пожилые'!S$14+'Р.II.Услуги_пожилые'!S$15+'Р.II.Услуги_пожилые'!S$18+'Р.II.Услуги_пожилые'!S$24+'Р.II.Услуги_пожилые'!S$36</f>
        <v>0</v>
      </c>
      <c r="T25" s="342"/>
      <c r="U25" s="342"/>
      <c r="V25" s="97">
        <f t="shared" si="5"/>
        <v>0</v>
      </c>
      <c r="W25" s="360"/>
      <c r="X25" s="268"/>
      <c r="Y25" s="269"/>
    </row>
    <row r="26" spans="2:25" ht="13.5" thickBot="1">
      <c r="B26" s="248"/>
      <c r="C26" s="258" t="s">
        <v>152</v>
      </c>
      <c r="D26" s="518"/>
      <c r="E26" s="345"/>
      <c r="F26" s="345"/>
      <c r="G26" s="99">
        <f t="shared" si="6"/>
        <v>0</v>
      </c>
      <c r="H26" s="98">
        <f>I26+J26+K26</f>
        <v>0</v>
      </c>
      <c r="I26" s="101">
        <f>SUM(I19:I25)</f>
        <v>0</v>
      </c>
      <c r="J26" s="101">
        <f>SUM(J19:J25)</f>
        <v>0</v>
      </c>
      <c r="K26" s="101">
        <f>SUM(K19:K25)</f>
        <v>0</v>
      </c>
      <c r="L26" s="475"/>
      <c r="M26" s="476"/>
      <c r="N26" s="500">
        <f>L26-M26</f>
        <v>0</v>
      </c>
      <c r="O26" s="518"/>
      <c r="P26" s="459"/>
      <c r="Q26" s="345"/>
      <c r="R26" s="105">
        <f>O26-P26-Q26</f>
        <v>0</v>
      </c>
      <c r="S26" s="100">
        <f>T26+U26+V26</f>
        <v>0</v>
      </c>
      <c r="T26" s="101">
        <f>SUM(T19:T25)</f>
        <v>0</v>
      </c>
      <c r="U26" s="101">
        <f>SUM(U19:U25)</f>
        <v>0</v>
      </c>
      <c r="V26" s="99">
        <f>SUM(V19:V25)</f>
        <v>0</v>
      </c>
      <c r="W26" s="477"/>
      <c r="X26" s="478"/>
      <c r="Y26" s="490">
        <f>W26-X26</f>
        <v>0</v>
      </c>
    </row>
    <row r="27" spans="2:25" ht="27.75" customHeight="1" thickBot="1">
      <c r="B27" s="837" t="s">
        <v>173</v>
      </c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9"/>
    </row>
    <row r="28" spans="2:25" ht="12.75">
      <c r="B28" s="555">
        <v>13</v>
      </c>
      <c r="C28" s="556" t="s">
        <v>63</v>
      </c>
      <c r="D28" s="629">
        <v>38</v>
      </c>
      <c r="E28" s="341">
        <v>31</v>
      </c>
      <c r="F28" s="341">
        <v>7</v>
      </c>
      <c r="G28" s="102">
        <f>D28-E28-F28</f>
        <v>0</v>
      </c>
      <c r="H28" s="96">
        <f>'Р.II.Услуги_пожилые'!F$20+SUM('Р.II.Услуги_пожилые'!F$37:F$38)+'Р.II.Услуги_пожилые'!F35</f>
        <v>44197</v>
      </c>
      <c r="I28" s="341">
        <v>31114</v>
      </c>
      <c r="J28" s="341">
        <v>13083</v>
      </c>
      <c r="K28" s="102">
        <f aca="true" t="shared" si="8" ref="K28:K34">H28-I28-J28</f>
        <v>0</v>
      </c>
      <c r="L28" s="330"/>
      <c r="M28" s="316"/>
      <c r="N28" s="331"/>
      <c r="O28" s="457">
        <v>7</v>
      </c>
      <c r="P28" s="341">
        <v>7</v>
      </c>
      <c r="Q28" s="341"/>
      <c r="R28" s="95">
        <f>O28-P28-Q28</f>
        <v>0</v>
      </c>
      <c r="S28" s="96">
        <f>'Р.II.Услуги_пожилые'!G$20+SUM('Р.II.Услуги_пожилые'!G$37:G$38)+'Р.II.Услуги_пожилые'!G35</f>
        <v>7385</v>
      </c>
      <c r="T28" s="341">
        <v>7385</v>
      </c>
      <c r="U28" s="341"/>
      <c r="V28" s="102">
        <f aca="true" t="shared" si="9" ref="V28:V34">S28-T28-U28</f>
        <v>0</v>
      </c>
      <c r="W28" s="330"/>
      <c r="X28" s="316"/>
      <c r="Y28" s="331"/>
    </row>
    <row r="29" spans="2:25" ht="12.75">
      <c r="B29" s="103">
        <v>14</v>
      </c>
      <c r="C29" s="49" t="s">
        <v>57</v>
      </c>
      <c r="D29" s="462">
        <v>38</v>
      </c>
      <c r="E29" s="342">
        <v>31</v>
      </c>
      <c r="F29" s="342">
        <v>7</v>
      </c>
      <c r="G29" s="104">
        <f aca="true" t="shared" si="10" ref="G29:G35">D29-E29-F29</f>
        <v>0</v>
      </c>
      <c r="H29" s="98">
        <f>'Р.II.Услуги_пожилые'!H$20+SUM('Р.II.Услуги_пожилые'!H$37:H$38)+'Р.II.Услуги_пожилые'!H35</f>
        <v>10547</v>
      </c>
      <c r="I29" s="342">
        <v>8488</v>
      </c>
      <c r="J29" s="342">
        <v>2059</v>
      </c>
      <c r="K29" s="104">
        <f t="shared" si="8"/>
        <v>0</v>
      </c>
      <c r="L29" s="332"/>
      <c r="M29" s="268"/>
      <c r="N29" s="269"/>
      <c r="O29" s="457">
        <v>7</v>
      </c>
      <c r="P29" s="342">
        <v>7</v>
      </c>
      <c r="Q29" s="342"/>
      <c r="R29" s="97">
        <f aca="true" t="shared" si="11" ref="R29:R35">O29-P29-Q29</f>
        <v>0</v>
      </c>
      <c r="S29" s="98">
        <f>'Р.II.Услуги_пожилые'!I$20+SUM('Р.II.Услуги_пожилые'!I$37:I$38)+'Р.II.Услуги_пожилые'!I35</f>
        <v>2465</v>
      </c>
      <c r="T29" s="342">
        <v>2465</v>
      </c>
      <c r="U29" s="342"/>
      <c r="V29" s="104">
        <f t="shared" si="9"/>
        <v>0</v>
      </c>
      <c r="W29" s="332"/>
      <c r="X29" s="268"/>
      <c r="Y29" s="269"/>
    </row>
    <row r="30" spans="2:25" ht="12.75">
      <c r="B30" s="103">
        <v>15</v>
      </c>
      <c r="C30" s="49" t="s">
        <v>59</v>
      </c>
      <c r="D30" s="462">
        <v>38</v>
      </c>
      <c r="E30" s="342">
        <v>31</v>
      </c>
      <c r="F30" s="342">
        <v>7</v>
      </c>
      <c r="G30" s="104">
        <f t="shared" si="10"/>
        <v>0</v>
      </c>
      <c r="H30" s="98">
        <f>'Р.II.Услуги_пожилые'!J$20+SUM('Р.II.Услуги_пожилые'!J$37:J$38)+'Р.II.Услуги_пожилые'!J35</f>
        <v>804</v>
      </c>
      <c r="I30" s="342">
        <v>563</v>
      </c>
      <c r="J30" s="342">
        <v>241</v>
      </c>
      <c r="K30" s="104">
        <f t="shared" si="8"/>
        <v>0</v>
      </c>
      <c r="L30" s="332"/>
      <c r="M30" s="268"/>
      <c r="N30" s="269"/>
      <c r="O30" s="457">
        <v>7</v>
      </c>
      <c r="P30" s="342">
        <v>7</v>
      </c>
      <c r="Q30" s="342"/>
      <c r="R30" s="97">
        <f t="shared" si="11"/>
        <v>0</v>
      </c>
      <c r="S30" s="98">
        <f>'Р.II.Услуги_пожилые'!K$20+SUM('Р.II.Услуги_пожилые'!K$37:K$38)+'Р.II.Услуги_пожилые'!K35</f>
        <v>151</v>
      </c>
      <c r="T30" s="342">
        <v>151</v>
      </c>
      <c r="U30" s="342"/>
      <c r="V30" s="104">
        <f t="shared" si="9"/>
        <v>0</v>
      </c>
      <c r="W30" s="332"/>
      <c r="X30" s="268"/>
      <c r="Y30" s="269"/>
    </row>
    <row r="31" spans="2:25" ht="12.75">
      <c r="B31" s="103">
        <v>16</v>
      </c>
      <c r="C31" s="49" t="s">
        <v>62</v>
      </c>
      <c r="D31" s="462"/>
      <c r="E31" s="342"/>
      <c r="F31" s="342"/>
      <c r="G31" s="104">
        <f t="shared" si="10"/>
        <v>0</v>
      </c>
      <c r="H31" s="98">
        <f>'Р.II.Услуги_пожилые'!L$20+SUM('Р.II.Услуги_пожилые'!L$37:L$38)+'Р.II.Услуги_пожилые'!L35</f>
        <v>0</v>
      </c>
      <c r="I31" s="342"/>
      <c r="J31" s="342"/>
      <c r="K31" s="104">
        <f t="shared" si="8"/>
        <v>0</v>
      </c>
      <c r="L31" s="332"/>
      <c r="M31" s="268"/>
      <c r="N31" s="269"/>
      <c r="O31" s="457"/>
      <c r="P31" s="342"/>
      <c r="Q31" s="342"/>
      <c r="R31" s="97">
        <f t="shared" si="11"/>
        <v>0</v>
      </c>
      <c r="S31" s="98">
        <f>'Р.II.Услуги_пожилые'!M$20+SUM('Р.II.Услуги_пожилые'!M$37:M$38)+'Р.II.Услуги_пожилые'!M35</f>
        <v>0</v>
      </c>
      <c r="T31" s="342"/>
      <c r="U31" s="342"/>
      <c r="V31" s="104">
        <f t="shared" si="9"/>
        <v>0</v>
      </c>
      <c r="W31" s="332"/>
      <c r="X31" s="268"/>
      <c r="Y31" s="269"/>
    </row>
    <row r="32" spans="2:25" ht="12.75">
      <c r="B32" s="103">
        <v>17</v>
      </c>
      <c r="C32" s="49" t="s">
        <v>58</v>
      </c>
      <c r="D32" s="462">
        <v>38</v>
      </c>
      <c r="E32" s="342">
        <v>31</v>
      </c>
      <c r="F32" s="342">
        <v>7</v>
      </c>
      <c r="G32" s="104">
        <f t="shared" si="10"/>
        <v>0</v>
      </c>
      <c r="H32" s="98">
        <f>'Р.II.Услуги_пожилые'!N$20+SUM('Р.II.Услуги_пожилые'!N$37:N$38)+'Р.II.Услуги_пожилые'!N35</f>
        <v>7774</v>
      </c>
      <c r="I32" s="342">
        <v>5462</v>
      </c>
      <c r="J32" s="342">
        <v>2312</v>
      </c>
      <c r="K32" s="104">
        <f t="shared" si="8"/>
        <v>0</v>
      </c>
      <c r="L32" s="332"/>
      <c r="M32" s="268"/>
      <c r="N32" s="269"/>
      <c r="O32" s="457">
        <v>7</v>
      </c>
      <c r="P32" s="342">
        <v>7</v>
      </c>
      <c r="Q32" s="342"/>
      <c r="R32" s="97">
        <f t="shared" si="11"/>
        <v>0</v>
      </c>
      <c r="S32" s="98">
        <f>'Р.II.Услуги_пожилые'!O$20+SUM('Р.II.Услуги_пожилые'!O$37:O$38)+'Р.II.Услуги_пожилые'!O35</f>
        <v>1391</v>
      </c>
      <c r="T32" s="342">
        <v>1391</v>
      </c>
      <c r="U32" s="342"/>
      <c r="V32" s="104">
        <f t="shared" si="9"/>
        <v>0</v>
      </c>
      <c r="W32" s="332"/>
      <c r="X32" s="268"/>
      <c r="Y32" s="269"/>
    </row>
    <row r="33" spans="2:25" ht="12.75">
      <c r="B33" s="103">
        <v>18</v>
      </c>
      <c r="C33" s="49" t="s">
        <v>61</v>
      </c>
      <c r="D33" s="462">
        <v>38</v>
      </c>
      <c r="E33" s="342">
        <v>31</v>
      </c>
      <c r="F33" s="342">
        <v>7</v>
      </c>
      <c r="G33" s="104">
        <f t="shared" si="10"/>
        <v>0</v>
      </c>
      <c r="H33" s="98">
        <f>'Р.II.Услуги_пожилые'!P$20+SUM('Р.II.Услуги_пожилые'!P$37:P$38)+'Р.II.Услуги_пожилые'!P35</f>
        <v>17</v>
      </c>
      <c r="I33" s="342">
        <v>17</v>
      </c>
      <c r="J33" s="342"/>
      <c r="K33" s="104">
        <f t="shared" si="8"/>
        <v>0</v>
      </c>
      <c r="L33" s="332"/>
      <c r="M33" s="268"/>
      <c r="N33" s="269"/>
      <c r="O33" s="457">
        <v>7</v>
      </c>
      <c r="P33" s="342">
        <v>7</v>
      </c>
      <c r="Q33" s="342"/>
      <c r="R33" s="97">
        <f t="shared" si="11"/>
        <v>0</v>
      </c>
      <c r="S33" s="98">
        <f>'Р.II.Услуги_пожилые'!Q$20+SUM('Р.II.Услуги_пожилые'!Q$37:Q$38)+'Р.II.Услуги_пожилые'!Q35</f>
        <v>2</v>
      </c>
      <c r="T33" s="342">
        <v>2</v>
      </c>
      <c r="U33" s="342"/>
      <c r="V33" s="104">
        <f t="shared" si="9"/>
        <v>0</v>
      </c>
      <c r="W33" s="332"/>
      <c r="X33" s="268"/>
      <c r="Y33" s="269"/>
    </row>
    <row r="34" spans="2:25" ht="25.5" customHeight="1">
      <c r="B34" s="103">
        <v>19</v>
      </c>
      <c r="C34" s="49" t="s">
        <v>60</v>
      </c>
      <c r="D34" s="462"/>
      <c r="E34" s="342"/>
      <c r="F34" s="342"/>
      <c r="G34" s="104">
        <f t="shared" si="10"/>
        <v>0</v>
      </c>
      <c r="H34" s="98">
        <f>'Р.II.Услуги_пожилые'!R$20+SUM('Р.II.Услуги_пожилые'!R$37:R$38)+'Р.II.Услуги_пожилые'!R35</f>
        <v>0</v>
      </c>
      <c r="I34" s="342"/>
      <c r="J34" s="342"/>
      <c r="K34" s="104">
        <f t="shared" si="8"/>
        <v>0</v>
      </c>
      <c r="L34" s="332"/>
      <c r="M34" s="268"/>
      <c r="N34" s="269"/>
      <c r="O34" s="457"/>
      <c r="P34" s="342"/>
      <c r="Q34" s="342"/>
      <c r="R34" s="97">
        <f t="shared" si="11"/>
        <v>0</v>
      </c>
      <c r="S34" s="98">
        <f>'Р.II.Услуги_пожилые'!S$20+SUM('Р.II.Услуги_пожилые'!S$37:S$38)+'Р.II.Услуги_пожилые'!S35</f>
        <v>0</v>
      </c>
      <c r="T34" s="342"/>
      <c r="U34" s="342"/>
      <c r="V34" s="104">
        <f t="shared" si="9"/>
        <v>0</v>
      </c>
      <c r="W34" s="332"/>
      <c r="X34" s="268"/>
      <c r="Y34" s="269"/>
    </row>
    <row r="35" spans="2:25" ht="13.5" thickBot="1">
      <c r="B35" s="557"/>
      <c r="C35" s="558" t="s">
        <v>16</v>
      </c>
      <c r="D35" s="571">
        <f>SUM('Р.I. Обслужено'!E30+'Р.I. Обслужено'!E45+'Р.I. Обслужено'!E47+'Р.I. Обслужено'!E48)</f>
        <v>38</v>
      </c>
      <c r="E35" s="464">
        <v>31</v>
      </c>
      <c r="F35" s="464">
        <v>7</v>
      </c>
      <c r="G35" s="570">
        <f t="shared" si="10"/>
        <v>0</v>
      </c>
      <c r="H35" s="297">
        <f>I35+J35+K35</f>
        <v>63339</v>
      </c>
      <c r="I35" s="101">
        <f>SUM(I28:I34)</f>
        <v>45644</v>
      </c>
      <c r="J35" s="101">
        <f>SUM(J28:J34)</f>
        <v>17695</v>
      </c>
      <c r="K35" s="101">
        <f>SUM(K28:K34)</f>
        <v>0</v>
      </c>
      <c r="L35" s="477">
        <v>1851880.9</v>
      </c>
      <c r="M35" s="478">
        <v>1348033.1</v>
      </c>
      <c r="N35" s="498">
        <f>L35-M35</f>
        <v>503847.7999999998</v>
      </c>
      <c r="O35" s="518">
        <f>'Р.I. Обслужено'!F30+'Р.I. Обслужено'!F45+'Р.I. Обслужено'!F47+'Р.I. Обслужено'!F48</f>
        <v>7</v>
      </c>
      <c r="P35" s="345">
        <v>7</v>
      </c>
      <c r="Q35" s="345"/>
      <c r="R35" s="99">
        <f t="shared" si="11"/>
        <v>0</v>
      </c>
      <c r="S35" s="297">
        <f>T35+U35+V35</f>
        <v>11394</v>
      </c>
      <c r="T35" s="101">
        <f>SUM(T28:T34)</f>
        <v>11394</v>
      </c>
      <c r="U35" s="101">
        <f>SUM(U28:U34)</f>
        <v>0</v>
      </c>
      <c r="V35" s="101">
        <f>SUM(V28:V34)</f>
        <v>0</v>
      </c>
      <c r="W35" s="477">
        <v>248532.11</v>
      </c>
      <c r="X35" s="478">
        <v>248532.11</v>
      </c>
      <c r="Y35" s="490">
        <f>W35-X35</f>
        <v>0</v>
      </c>
    </row>
    <row r="36" spans="2:25" ht="18.75" customHeight="1" thickBot="1">
      <c r="B36" s="250"/>
      <c r="C36" s="298" t="s">
        <v>93</v>
      </c>
      <c r="D36" s="519">
        <v>198</v>
      </c>
      <c r="E36" s="453">
        <v>153</v>
      </c>
      <c r="F36" s="453">
        <v>22</v>
      </c>
      <c r="G36" s="253">
        <f>D36-E36-F36</f>
        <v>23</v>
      </c>
      <c r="H36" s="299">
        <f aca="true" t="shared" si="12" ref="H36:N36">H17+H26+H35</f>
        <v>96768</v>
      </c>
      <c r="I36" s="252">
        <f t="shared" si="12"/>
        <v>70171</v>
      </c>
      <c r="J36" s="252">
        <f t="shared" si="12"/>
        <v>19927</v>
      </c>
      <c r="K36" s="253">
        <f t="shared" si="12"/>
        <v>6670</v>
      </c>
      <c r="L36" s="496">
        <f t="shared" si="12"/>
        <v>2349139.6799999997</v>
      </c>
      <c r="M36" s="487">
        <f t="shared" si="12"/>
        <v>1838165.58</v>
      </c>
      <c r="N36" s="497">
        <f t="shared" si="12"/>
        <v>510974.09999999986</v>
      </c>
      <c r="O36" s="519">
        <v>77</v>
      </c>
      <c r="P36" s="453">
        <v>65</v>
      </c>
      <c r="Q36" s="453">
        <v>6</v>
      </c>
      <c r="R36" s="300">
        <f>O36-P36-Q36</f>
        <v>6</v>
      </c>
      <c r="S36" s="299">
        <f>S17+S26+S35</f>
        <v>26510</v>
      </c>
      <c r="T36" s="252">
        <f aca="true" t="shared" si="13" ref="T36:Y36">T17+T26+T35</f>
        <v>22836</v>
      </c>
      <c r="U36" s="252">
        <f t="shared" si="13"/>
        <v>774</v>
      </c>
      <c r="V36" s="253">
        <f t="shared" si="13"/>
        <v>2900</v>
      </c>
      <c r="W36" s="496">
        <f>W17+W26+W35</f>
        <v>497746.11</v>
      </c>
      <c r="X36" s="487">
        <f t="shared" si="13"/>
        <v>477646.11</v>
      </c>
      <c r="Y36" s="497">
        <f t="shared" si="13"/>
        <v>20100</v>
      </c>
    </row>
    <row r="37" spans="3:26" ht="12.75">
      <c r="C37" s="52" t="s">
        <v>195</v>
      </c>
      <c r="D37" s="613">
        <f>IF(AND(D35&lt;=SUM(D28:D34),D35&gt;=MAX(D28:D34)),"","не верно")</f>
      </c>
      <c r="E37" s="613">
        <f>IF(AND(E35&lt;=SUM(E28:E34),E35&gt;=MAX(E28:E34)),"","не верно")</f>
      </c>
      <c r="F37" s="613">
        <f>IF(AND(F35&lt;=SUM(F28:F34),F35&gt;=MAX(F28:F34)),"","не верно")</f>
      </c>
      <c r="G37" s="613">
        <f>IF(AND(D29&gt;=E29,D30&gt;=E30,D31&gt;=E31,D32&gt;=E32,D33&gt;=E33,D34&gt;=E34,D28&gt;=E28,D29&gt;=F29,D30&gt;=F30,D31&gt;=F31,D32&gt;=F32,D33&gt;=F33,D34&gt;=F34,D28&gt;=F28),"","не верно")</f>
      </c>
      <c r="H37" s="614">
        <f>IF(H17='Р.II.Услуги_пожилые'!D44,"","не верно")</f>
      </c>
      <c r="I37" s="575"/>
      <c r="J37" s="575"/>
      <c r="K37" s="583" t="s">
        <v>177</v>
      </c>
      <c r="L37" s="614">
        <f>IF(AND(D17=0,L17=0),"",IF(AND(D17&gt;0,L17&gt;0),"","не верно"))</f>
      </c>
      <c r="M37" s="614">
        <f>IF(AND(E17=0,M17=0),"",IF(AND(E17&gt;0,M17&gt;0),"","не верно"))</f>
      </c>
      <c r="N37" s="614">
        <f>IF(AND(F17=0,N17=0),"",IF(AND(F17&gt;0,N17&gt;0),"","не верно"))</f>
      </c>
      <c r="O37" s="613">
        <f>IF(AND(O17&lt;=SUM(O12:O16),O17&gt;=MAX(O12:O16)),"","не верно")</f>
      </c>
      <c r="P37" s="613">
        <f>IF(AND(P17&lt;=SUM(P12:P16),P17&gt;=MAX(P12:P16)),"","не верно")</f>
      </c>
      <c r="Q37" s="613">
        <f>IF(AND(Q17&lt;=SUM(Q12:Q16),Q17&gt;=MAX(Q12:Q16)),"","не верно")</f>
      </c>
      <c r="R37" s="581"/>
      <c r="S37" s="614">
        <f>IF(S17='Р.II.Услуги_пожилые'!E44,"","не верно")</f>
      </c>
      <c r="T37" s="578"/>
      <c r="U37" s="579"/>
      <c r="V37" s="583" t="s">
        <v>177</v>
      </c>
      <c r="W37" s="614">
        <f>IF(AND(O17=0,W17=0),"",IF(AND(O17&gt;0,W17&gt;0),"","не верно"))</f>
      </c>
      <c r="X37" s="614">
        <f>IF(AND(P17=0,X17=0),"",IF(AND(P17&gt;0,X17&gt;0),"","не верно"))</f>
      </c>
      <c r="Y37" s="614">
        <f>IF(AND(Q17=0,Y17=0),"",IF(AND(Q17&gt;0,Y17&gt;0),"","не верно"))</f>
      </c>
      <c r="Z37" s="577"/>
    </row>
    <row r="38" spans="3:26" ht="12.75">
      <c r="C38" s="52" t="s">
        <v>176</v>
      </c>
      <c r="D38" s="616" t="str">
        <f>IF(AND(D17=0,D26=0,D35=0,D36=0),"",IF(AND(AND(D36&gt;0,D36&gt;=MAX(D12:D35)),AND(D36&gt;0,SUM(D17+D26+D35)&gt;=D36)),"Да","не верно"))</f>
        <v>Да</v>
      </c>
      <c r="E38" s="616" t="str">
        <f>IF(AND(E17=0,E26=0,E35=0,E36=0),"",IF(AND(AND(E36&gt;0,E36&gt;=MAX(E12:E35)),AND(E36&gt;0,SUM(E17+E26+E35)&gt;=E36)),"Да","не верно"))</f>
        <v>Да</v>
      </c>
      <c r="F38" s="616" t="str">
        <f>IF(AND(F17=0,F26=0,F35=0,F36=0),"",IF(AND(AND(F36&gt;0,F36&gt;=MAX(F12:F35)),AND(F36&gt;0,SUM(F17+F26+F35)&gt;=F36)),"Да","не верно"))</f>
        <v>Да</v>
      </c>
      <c r="G38" s="616" t="str">
        <f>IF(AND(G17=0,G26=0,G35=0,G36=0),"",IF(AND(AND(G36&gt;0,G36&gt;=MAX(G12:G35)),AND(G36&gt;0,SUM(G17+G26+G35)&gt;=G36)),"Да","не верно"))</f>
        <v>Да</v>
      </c>
      <c r="H38" s="614">
        <f>IF(H26='Р.II.Услуги_пожилые'!D42,"","не верно")</f>
      </c>
      <c r="I38" s="575"/>
      <c r="J38" s="575"/>
      <c r="K38" s="583" t="s">
        <v>178</v>
      </c>
      <c r="L38" s="614">
        <f>IF(AND(D26=0,L26=0),"",IF(AND(D26&gt;0,L26&gt;0),"","не верно"))</f>
      </c>
      <c r="M38" s="614">
        <f>IF(AND(E26=0,M26=0),"",IF(AND(E26&gt;0,M26&gt;0),"","не верно"))</f>
      </c>
      <c r="N38" s="614">
        <f>IF(AND(F26=0,N26=0),"",IF(AND(F26&gt;0,N26&gt;0),"","не верно"))</f>
      </c>
      <c r="O38" s="613">
        <f>IF(AND(O26&lt;=SUM(O19:O25),O26&gt;=MAX(O19:O25)),"","не верно")</f>
      </c>
      <c r="P38" s="613">
        <f>IF(AND(P26&lt;=SUM(P19:P25),P26&gt;=MAX(P19:P25)),"","не верно")</f>
      </c>
      <c r="Q38" s="613">
        <f>IF(AND(Q26&lt;=SUM(Q19:Q25),Q26&gt;=MAX(Q19:Q25)),"","не верно")</f>
      </c>
      <c r="R38" s="613">
        <f>IF(AND(O17&gt;=P17,O18&gt;=P18,O19&gt;=P19,O20&gt;=P20,O21&gt;=P21,O22&gt;=P22,O23&gt;=P23,O24&gt;=P24,O17&gt;=Q17,O18&gt;=Q18,O19&gt;=Q19,O20&gt;=Q20,O21&gt;=Q21,O22&gt;=Q22,O23&gt;=Q23,O24&gt;=Q24),"","не верно")</f>
      </c>
      <c r="S38" s="614">
        <f>IF(S26='Р.II.Услуги_пожилые'!E42,"","не верно")</f>
      </c>
      <c r="T38" s="578"/>
      <c r="U38" s="579"/>
      <c r="V38" s="583" t="s">
        <v>178</v>
      </c>
      <c r="W38" s="614">
        <f>IF(AND(O26=0,W26=0),"",IF(AND(O26&gt;0,W26&gt;0),"","не верно"))</f>
      </c>
      <c r="X38" s="614">
        <f>IF(AND(P26=0,X26=0),"",IF(AND(P26&gt;0,X26&gt;0),"","не верно"))</f>
      </c>
      <c r="Y38" s="614">
        <f>IF(AND(Q26=0,Y26=0),"",IF(AND(Q26&gt;0,Y26&gt;0),"","не верно"))</f>
      </c>
      <c r="Z38" s="577"/>
    </row>
    <row r="39" spans="3:26" ht="12.75">
      <c r="C39" s="583" t="s">
        <v>177</v>
      </c>
      <c r="D39" s="613">
        <f>IF(AND(D17&lt;=SUM(D12:D16),D17&gt;=MAX(D12:D16)),"","не верно")</f>
      </c>
      <c r="E39" s="613">
        <f>IF(AND(E17&lt;=SUM(E12:E16),E17&gt;=MAX(E12:E16)),"","не верно")</f>
      </c>
      <c r="F39" s="613">
        <f>IF(AND(F17&lt;=SUM(F12:F16),F17&gt;=MAX(F12:F16)),"","не верно")</f>
      </c>
      <c r="G39" s="579"/>
      <c r="H39" s="614">
        <f>IF(H35='Р.II.Услуги_пожилые'!D43,"","не верно")</f>
      </c>
      <c r="I39" s="575"/>
      <c r="J39" s="575"/>
      <c r="K39" s="583" t="s">
        <v>179</v>
      </c>
      <c r="L39" s="614">
        <f aca="true" t="shared" si="14" ref="L39:N40">IF(AND(D35=0,L35=0),"",IF(AND(D35&gt;0,L35&gt;0),"","не верно"))</f>
      </c>
      <c r="M39" s="614">
        <f t="shared" si="14"/>
      </c>
      <c r="N39" s="614">
        <f t="shared" si="14"/>
      </c>
      <c r="O39" s="613">
        <f>IF(AND(O35&lt;=SUM(O28:O34),O35&gt;=MAX(O28:O34)),"","не верно")</f>
      </c>
      <c r="P39" s="613">
        <f>IF(AND(P35&lt;=SUM(P28:P34),P35&gt;=MAX(P28:P34)),"","не верно")</f>
      </c>
      <c r="Q39" s="613">
        <f>IF(AND(Q35&lt;=SUM(Q28:Q34),Q35&gt;=MAX(Q28:Q34)),"","не верно")</f>
      </c>
      <c r="R39" s="613">
        <f>IF(AND(O29&gt;=P29,O30&gt;=P30,O31&gt;=P31,O32&gt;=P32,O33&gt;=P33,O34&gt;=P34,O28&gt;=P28,O30&gt;=Q30,O31&gt;=Q31,O32&gt;=Q32,O33&gt;=Q33,O34&gt;=Q34,O28&gt;=Q28,O29&gt;=Q29),"","не верно")</f>
      </c>
      <c r="S39" s="614">
        <f>IF(S35='Р.II.Услуги_пожилые'!E43,"","не верно")</f>
      </c>
      <c r="T39" s="578"/>
      <c r="U39" s="579"/>
      <c r="V39" s="583" t="s">
        <v>179</v>
      </c>
      <c r="W39" s="614">
        <f aca="true" t="shared" si="15" ref="W39:Y40">IF(AND(O35=0,W35=0),"",IF(AND(O35&gt;0,W35&gt;0),"","не верно"))</f>
      </c>
      <c r="X39" s="614">
        <f t="shared" si="15"/>
      </c>
      <c r="Y39" s="614">
        <f t="shared" si="15"/>
      </c>
      <c r="Z39" s="577"/>
    </row>
    <row r="40" spans="3:26" ht="12.75">
      <c r="C40" s="583" t="s">
        <v>178</v>
      </c>
      <c r="D40" s="613">
        <f>IF(AND(D26&lt;=SUM(D19:D25),D26&gt;=MAX(D19:D25)),"","не верно")</f>
      </c>
      <c r="E40" s="613">
        <f>IF(AND(E26&lt;=SUM(E19:E25),E26&gt;=MAX(E19:E25)),"","не верно")</f>
      </c>
      <c r="F40" s="613">
        <f>IF(AND(F26&lt;=SUM(F19:F25),F26&gt;=MAX(F19:F25)),"","не верно")</f>
      </c>
      <c r="G40" s="613">
        <f>IF(AND(D19&gt;=E19,D20&gt;=E20,D21&gt;=E21,D22&gt;=E22,D23&gt;=E23,D24&gt;=E24,D25&gt;=E25,D26&gt;=E26,D19&gt;=F19,D20&gt;=F20,D21&gt;=F21,D22&gt;=F22,D23&gt;=F23,D24&gt;=F24,D25&gt;=F25,D26&gt;=F26),"","не верно")</f>
      </c>
      <c r="H40" s="578"/>
      <c r="I40" s="579"/>
      <c r="J40" s="579"/>
      <c r="K40" s="584" t="s">
        <v>93</v>
      </c>
      <c r="L40" s="614">
        <f t="shared" si="14"/>
      </c>
      <c r="M40" s="614">
        <f t="shared" si="14"/>
      </c>
      <c r="N40" s="614">
        <f t="shared" si="14"/>
      </c>
      <c r="O40" s="616" t="str">
        <f>IF(AND(O17=0,O26=0,O35=0,O36=0),"",IF(AND(AND(O36&gt;0,O36&gt;=MAX(O12:O35)),AND(O36&gt;0,SUM(O17+O26+O35)&gt;=O36)),"Да","не верно"))</f>
        <v>Да</v>
      </c>
      <c r="P40" s="616" t="str">
        <f>IF(AND(P17=0,P26=0,P35=0,P36=0),"",IF(AND(AND(P36&gt;0,P36&gt;=MAX(P12:P35)),AND(P36&gt;0,SUM(P17+P26+P35)&gt;=P36)),"Да","не верно"))</f>
        <v>Да</v>
      </c>
      <c r="Q40" s="616" t="str">
        <f>IF(AND(Q17=0,Q26=0,Q35=0,Q36=0),"",IF(AND(AND(Q36&gt;0,Q36&gt;=MAX(Q12:Q35)),AND(Q36&gt;0,SUM(Q17+Q26+Q35)&gt;=Q36)),"Да","не верно"))</f>
        <v>Да</v>
      </c>
      <c r="R40" s="580"/>
      <c r="S40" s="578"/>
      <c r="T40" s="579"/>
      <c r="U40" s="579"/>
      <c r="V40" s="584" t="s">
        <v>180</v>
      </c>
      <c r="W40" s="614">
        <f t="shared" si="15"/>
      </c>
      <c r="X40" s="614">
        <f t="shared" si="15"/>
      </c>
      <c r="Y40" s="614">
        <f t="shared" si="15"/>
      </c>
      <c r="Z40" s="577"/>
    </row>
    <row r="41" spans="4:18" ht="13.5" thickBot="1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25" ht="16.5" customHeight="1" thickBot="1">
      <c r="C42" s="828" t="s">
        <v>135</v>
      </c>
      <c r="D42" s="828"/>
      <c r="E42" s="828"/>
      <c r="F42" s="828"/>
      <c r="G42" s="828"/>
      <c r="H42" s="828"/>
      <c r="I42" s="828"/>
      <c r="J42" s="828"/>
      <c r="L42" s="822" t="s">
        <v>161</v>
      </c>
      <c r="M42" s="823"/>
      <c r="N42" s="824"/>
      <c r="W42" s="822" t="s">
        <v>161</v>
      </c>
      <c r="X42" s="823"/>
      <c r="Y42" s="824"/>
    </row>
    <row r="43" spans="3:25" ht="45.75" customHeight="1" thickBot="1">
      <c r="C43" s="261" t="s">
        <v>106</v>
      </c>
      <c r="D43" s="262">
        <f>D44+D50</f>
        <v>2536995.9299999997</v>
      </c>
      <c r="E43" s="26"/>
      <c r="F43" s="832" t="s">
        <v>108</v>
      </c>
      <c r="G43" s="833"/>
      <c r="H43" s="833"/>
      <c r="I43" s="833"/>
      <c r="J43" s="263">
        <f>SUM(J44:J48)</f>
        <v>0</v>
      </c>
      <c r="K43" s="48"/>
      <c r="L43" s="825"/>
      <c r="M43" s="826"/>
      <c r="N43" s="827"/>
      <c r="W43" s="825"/>
      <c r="X43" s="826"/>
      <c r="Y43" s="827"/>
    </row>
    <row r="44" spans="3:13" ht="20.25" customHeight="1">
      <c r="C44" s="376" t="s">
        <v>156</v>
      </c>
      <c r="D44" s="63">
        <f>SUM(D45+D47+D48)</f>
        <v>2407752.9299999997</v>
      </c>
      <c r="F44" s="830" t="s">
        <v>109</v>
      </c>
      <c r="G44" s="831"/>
      <c r="H44" s="831"/>
      <c r="I44" s="831"/>
      <c r="J44" s="469"/>
      <c r="K44" s="18"/>
      <c r="L44" s="396"/>
      <c r="M44" s="396"/>
    </row>
    <row r="45" spans="3:12" ht="25.5" customHeight="1">
      <c r="C45" s="60" t="s">
        <v>119</v>
      </c>
      <c r="D45" s="64">
        <f>L36</f>
        <v>2349139.6799999997</v>
      </c>
      <c r="F45" s="801" t="s">
        <v>110</v>
      </c>
      <c r="G45" s="802"/>
      <c r="H45" s="802"/>
      <c r="I45" s="802"/>
      <c r="J45" s="470"/>
      <c r="K45" s="48"/>
      <c r="L45" s="18"/>
    </row>
    <row r="46" spans="3:12" ht="26.25" customHeight="1">
      <c r="C46" s="60" t="s">
        <v>133</v>
      </c>
      <c r="D46" s="64">
        <f>W36</f>
        <v>497746.11</v>
      </c>
      <c r="F46" s="801" t="s">
        <v>111</v>
      </c>
      <c r="G46" s="802"/>
      <c r="H46" s="802"/>
      <c r="I46" s="802"/>
      <c r="J46" s="470"/>
      <c r="K46" s="18"/>
      <c r="L46" s="18"/>
    </row>
    <row r="47" spans="3:10" ht="25.5">
      <c r="C47" s="60" t="s">
        <v>123</v>
      </c>
      <c r="D47" s="64">
        <f>'Р.III Оплата гар.услуг_инв.тр.в'!L36</f>
        <v>58613.25</v>
      </c>
      <c r="F47" s="801" t="s">
        <v>112</v>
      </c>
      <c r="G47" s="802"/>
      <c r="H47" s="802"/>
      <c r="I47" s="802"/>
      <c r="J47" s="470"/>
    </row>
    <row r="48" spans="3:10" ht="24" customHeight="1" thickBot="1">
      <c r="C48" s="60" t="s">
        <v>125</v>
      </c>
      <c r="D48" s="64">
        <f>'Р.III Оплата гар.услуг_инв.тр.в'!W36</f>
        <v>0</v>
      </c>
      <c r="F48" s="797" t="s">
        <v>113</v>
      </c>
      <c r="G48" s="798"/>
      <c r="H48" s="798"/>
      <c r="I48" s="798"/>
      <c r="J48" s="471"/>
    </row>
    <row r="49" spans="3:10" ht="23.25" customHeight="1">
      <c r="C49" s="60" t="s">
        <v>100</v>
      </c>
      <c r="D49" s="372"/>
      <c r="F49" s="110"/>
      <c r="G49" s="110"/>
      <c r="H49" s="110"/>
      <c r="I49" s="110"/>
      <c r="J49" s="243"/>
    </row>
    <row r="50" spans="3:4" ht="16.5" customHeight="1" thickBot="1">
      <c r="C50" s="377" t="s">
        <v>157</v>
      </c>
      <c r="D50" s="64">
        <f>SUM(D51+D53+D54+D55)</f>
        <v>129243</v>
      </c>
    </row>
    <row r="51" spans="3:10" ht="26.25">
      <c r="C51" s="60" t="s">
        <v>122</v>
      </c>
      <c r="D51" s="460">
        <v>125975</v>
      </c>
      <c r="E51" s="379" t="s">
        <v>159</v>
      </c>
      <c r="F51" s="775" t="s">
        <v>158</v>
      </c>
      <c r="G51" s="776"/>
      <c r="H51" s="777"/>
      <c r="I51" s="75"/>
      <c r="J51" s="94"/>
    </row>
    <row r="52" spans="3:10" ht="26.25">
      <c r="C52" s="60" t="s">
        <v>134</v>
      </c>
      <c r="D52" s="460">
        <v>13960</v>
      </c>
      <c r="E52" s="379" t="s">
        <v>159</v>
      </c>
      <c r="F52" s="778"/>
      <c r="G52" s="779"/>
      <c r="H52" s="780"/>
      <c r="I52" s="18"/>
      <c r="J52" s="94"/>
    </row>
    <row r="53" spans="3:9" ht="26.25">
      <c r="C53" s="60" t="s">
        <v>124</v>
      </c>
      <c r="D53" s="460">
        <v>3268</v>
      </c>
      <c r="E53" s="379" t="s">
        <v>159</v>
      </c>
      <c r="F53" s="778"/>
      <c r="G53" s="779"/>
      <c r="H53" s="780"/>
      <c r="I53" s="61"/>
    </row>
    <row r="54" spans="3:8" ht="26.25">
      <c r="C54" s="374" t="s">
        <v>126</v>
      </c>
      <c r="D54" s="460"/>
      <c r="E54" s="379" t="s">
        <v>159</v>
      </c>
      <c r="F54" s="778"/>
      <c r="G54" s="779"/>
      <c r="H54" s="780"/>
    </row>
    <row r="55" spans="3:8" ht="27" thickBot="1">
      <c r="C55" s="375" t="s">
        <v>101</v>
      </c>
      <c r="D55" s="461"/>
      <c r="E55" s="379" t="s">
        <v>159</v>
      </c>
      <c r="F55" s="781"/>
      <c r="G55" s="782"/>
      <c r="H55" s="783"/>
    </row>
    <row r="58" ht="12.75">
      <c r="C58" s="378"/>
    </row>
    <row r="59" ht="12.75">
      <c r="C59" s="373"/>
    </row>
    <row r="60" ht="12.75">
      <c r="C60" s="373"/>
    </row>
    <row r="61" ht="12.75">
      <c r="C61" s="373"/>
    </row>
    <row r="62" ht="12.75">
      <c r="C62" s="373"/>
    </row>
    <row r="63" ht="12.75">
      <c r="C63" s="373"/>
    </row>
    <row r="64" ht="12.75">
      <c r="C64" s="373"/>
    </row>
    <row r="65" ht="12.75">
      <c r="C65" s="373"/>
    </row>
    <row r="66" ht="12.75">
      <c r="C66" s="373"/>
    </row>
    <row r="67" ht="12.75">
      <c r="C67" s="373"/>
    </row>
    <row r="68" ht="12.75">
      <c r="C68" s="373"/>
    </row>
    <row r="69" ht="12.75">
      <c r="C69" s="373"/>
    </row>
    <row r="70" ht="12.75">
      <c r="C70" s="373"/>
    </row>
  </sheetData>
  <sheetProtection password="CC63" sheet="1" objects="1" scenarios="1"/>
  <mergeCells count="38">
    <mergeCell ref="F46:I46"/>
    <mergeCell ref="L42:N43"/>
    <mergeCell ref="F44:I44"/>
    <mergeCell ref="F43:I43"/>
    <mergeCell ref="B11:Y11"/>
    <mergeCell ref="B18:Y18"/>
    <mergeCell ref="B27:Y27"/>
    <mergeCell ref="F45:I45"/>
    <mergeCell ref="W8:W9"/>
    <mergeCell ref="M8:N8"/>
    <mergeCell ref="I8:K8"/>
    <mergeCell ref="W42:Y43"/>
    <mergeCell ref="C42:J42"/>
    <mergeCell ref="X8:Y8"/>
    <mergeCell ref="P8:R8"/>
    <mergeCell ref="L8:L9"/>
    <mergeCell ref="T8:V8"/>
    <mergeCell ref="O8:O9"/>
    <mergeCell ref="E3:F3"/>
    <mergeCell ref="O6:Y6"/>
    <mergeCell ref="W7:Y7"/>
    <mergeCell ref="H7:K7"/>
    <mergeCell ref="D6:N6"/>
    <mergeCell ref="O7:R7"/>
    <mergeCell ref="G3:H3"/>
    <mergeCell ref="B5:Y5"/>
    <mergeCell ref="S7:V7"/>
    <mergeCell ref="L7:N7"/>
    <mergeCell ref="S8:S9"/>
    <mergeCell ref="F51:H55"/>
    <mergeCell ref="H8:H9"/>
    <mergeCell ref="B10:C10"/>
    <mergeCell ref="E8:G8"/>
    <mergeCell ref="B6:C9"/>
    <mergeCell ref="D7:G7"/>
    <mergeCell ref="F48:I48"/>
    <mergeCell ref="D8:D9"/>
    <mergeCell ref="F47:I47"/>
  </mergeCells>
  <dataValidations count="1">
    <dataValidation type="whole" operator="greaterThanOrEqual" allowBlank="1" showInputMessage="1" showErrorMessage="1" sqref="J44:J48 D51:D55">
      <formula1>0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5" r:id="rId1"/>
  <colBreaks count="1" manualBreakCount="1">
    <brk id="14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1:AB45"/>
  <sheetViews>
    <sheetView zoomScale="75" zoomScaleNormal="75" zoomScalePageLayoutView="0" workbookViewId="0" topLeftCell="A1">
      <selection activeCell="J46" sqref="J46"/>
    </sheetView>
  </sheetViews>
  <sheetFormatPr defaultColWidth="9.00390625" defaultRowHeight="12.75"/>
  <cols>
    <col min="1" max="1" width="2.75390625" style="1" customWidth="1"/>
    <col min="2" max="2" width="3.375" style="1" customWidth="1"/>
    <col min="3" max="3" width="23.25390625" style="1" customWidth="1"/>
    <col min="4" max="4" width="11.75390625" style="1" customWidth="1"/>
    <col min="5" max="5" width="9.375" style="1" customWidth="1"/>
    <col min="6" max="6" width="10.125" style="1" customWidth="1"/>
    <col min="7" max="7" width="9.625" style="1" customWidth="1"/>
    <col min="8" max="8" width="10.375" style="1" customWidth="1"/>
    <col min="9" max="9" width="11.00390625" style="1" customWidth="1"/>
    <col min="10" max="12" width="11.375" style="1" customWidth="1"/>
    <col min="13" max="13" width="11.125" style="1" customWidth="1"/>
    <col min="14" max="14" width="12.00390625" style="1" customWidth="1"/>
    <col min="15" max="22" width="9.125" style="1" customWidth="1"/>
    <col min="23" max="23" width="11.25390625" style="1" customWidth="1"/>
    <col min="24" max="24" width="10.75390625" style="1" customWidth="1"/>
    <col min="25" max="25" width="11.25390625" style="1" customWidth="1"/>
    <col min="26" max="26" width="3.75390625" style="1" customWidth="1"/>
    <col min="27" max="27" width="9.375" style="1" customWidth="1"/>
    <col min="28" max="16384" width="9.125" style="1" customWidth="1"/>
  </cols>
  <sheetData>
    <row r="1" spans="4:13" ht="15">
      <c r="D1" s="623" t="s">
        <v>116</v>
      </c>
      <c r="E1" s="625"/>
      <c r="F1" s="625"/>
      <c r="G1" s="625"/>
      <c r="H1" s="625"/>
      <c r="I1" s="625"/>
      <c r="J1" s="625"/>
      <c r="K1" s="21"/>
      <c r="L1" s="21"/>
      <c r="M1" s="21"/>
    </row>
    <row r="2" spans="2:4" ht="6" customHeight="1">
      <c r="B2" s="2"/>
      <c r="C2" s="3"/>
      <c r="D2" s="3"/>
    </row>
    <row r="3" spans="2:9" ht="12.75">
      <c r="B3" s="31"/>
      <c r="C3" s="31"/>
      <c r="D3" s="626" t="str">
        <f>'Р.II.Услуги_пожилые'!D4</f>
        <v>за январь - </v>
      </c>
      <c r="E3" s="803" t="str">
        <f>'Р.III Оплата гар.услуг_пожилые'!E3:F3</f>
        <v>декабрь</v>
      </c>
      <c r="F3" s="803"/>
      <c r="G3" s="803" t="str">
        <f>'Р.III Оплата гар.услуг_пожилые'!G3:H3</f>
        <v>2015 года</v>
      </c>
      <c r="H3" s="803"/>
      <c r="I3" s="62"/>
    </row>
    <row r="4" spans="2:9" ht="13.5" thickBot="1">
      <c r="B4" s="31"/>
      <c r="C4" s="31"/>
      <c r="D4" s="46"/>
      <c r="E4" s="47"/>
      <c r="F4" s="47"/>
      <c r="G4" s="47"/>
      <c r="H4" s="47"/>
      <c r="I4" s="47"/>
    </row>
    <row r="5" spans="2:25" ht="15.75" thickBot="1">
      <c r="B5" s="812" t="s">
        <v>136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4"/>
    </row>
    <row r="6" spans="2:25" ht="23.25" customHeight="1" thickBot="1">
      <c r="B6" s="788"/>
      <c r="C6" s="843"/>
      <c r="D6" s="804" t="s">
        <v>129</v>
      </c>
      <c r="E6" s="805"/>
      <c r="F6" s="805"/>
      <c r="G6" s="805"/>
      <c r="H6" s="805"/>
      <c r="I6" s="805"/>
      <c r="J6" s="805"/>
      <c r="K6" s="805"/>
      <c r="L6" s="805"/>
      <c r="M6" s="805"/>
      <c r="N6" s="806"/>
      <c r="O6" s="804" t="s">
        <v>130</v>
      </c>
      <c r="P6" s="805"/>
      <c r="Q6" s="805"/>
      <c r="R6" s="805"/>
      <c r="S6" s="805"/>
      <c r="T6" s="805"/>
      <c r="U6" s="805"/>
      <c r="V6" s="805"/>
      <c r="W6" s="805"/>
      <c r="X6" s="805"/>
      <c r="Y6" s="806"/>
    </row>
    <row r="7" spans="2:25" ht="27.75" customHeight="1">
      <c r="B7" s="790"/>
      <c r="C7" s="844"/>
      <c r="D7" s="846" t="s">
        <v>114</v>
      </c>
      <c r="E7" s="847"/>
      <c r="F7" s="847"/>
      <c r="G7" s="848"/>
      <c r="H7" s="810" t="s">
        <v>76</v>
      </c>
      <c r="I7" s="808"/>
      <c r="J7" s="808"/>
      <c r="K7" s="809"/>
      <c r="L7" s="815" t="s">
        <v>164</v>
      </c>
      <c r="M7" s="816"/>
      <c r="N7" s="849"/>
      <c r="O7" s="794" t="s">
        <v>114</v>
      </c>
      <c r="P7" s="795"/>
      <c r="Q7" s="795"/>
      <c r="R7" s="796"/>
      <c r="S7" s="815" t="s">
        <v>76</v>
      </c>
      <c r="T7" s="816"/>
      <c r="U7" s="816"/>
      <c r="V7" s="849"/>
      <c r="W7" s="810" t="s">
        <v>163</v>
      </c>
      <c r="X7" s="808"/>
      <c r="Y7" s="809"/>
    </row>
    <row r="8" spans="2:25" ht="15.75" customHeight="1">
      <c r="B8" s="790"/>
      <c r="C8" s="844"/>
      <c r="D8" s="818" t="s">
        <v>16</v>
      </c>
      <c r="E8" s="786" t="s">
        <v>41</v>
      </c>
      <c r="F8" s="786"/>
      <c r="G8" s="829"/>
      <c r="H8" s="773" t="s">
        <v>16</v>
      </c>
      <c r="I8" s="786" t="s">
        <v>41</v>
      </c>
      <c r="J8" s="786"/>
      <c r="K8" s="787"/>
      <c r="L8" s="818" t="s">
        <v>16</v>
      </c>
      <c r="M8" s="820" t="s">
        <v>41</v>
      </c>
      <c r="N8" s="851"/>
      <c r="O8" s="799" t="s">
        <v>16</v>
      </c>
      <c r="P8" s="786" t="s">
        <v>41</v>
      </c>
      <c r="Q8" s="786"/>
      <c r="R8" s="787"/>
      <c r="S8" s="852" t="s">
        <v>16</v>
      </c>
      <c r="T8" s="786" t="s">
        <v>41</v>
      </c>
      <c r="U8" s="786"/>
      <c r="V8" s="829"/>
      <c r="W8" s="799" t="s">
        <v>16</v>
      </c>
      <c r="X8" s="820" t="s">
        <v>41</v>
      </c>
      <c r="Y8" s="821"/>
    </row>
    <row r="9" spans="2:25" ht="55.5" customHeight="1" thickBot="1">
      <c r="B9" s="792"/>
      <c r="C9" s="845"/>
      <c r="D9" s="819"/>
      <c r="E9" s="244" t="s">
        <v>90</v>
      </c>
      <c r="F9" s="244" t="s">
        <v>94</v>
      </c>
      <c r="G9" s="259" t="s">
        <v>92</v>
      </c>
      <c r="H9" s="774"/>
      <c r="I9" s="244" t="s">
        <v>90</v>
      </c>
      <c r="J9" s="244" t="s">
        <v>91</v>
      </c>
      <c r="K9" s="245" t="s">
        <v>92</v>
      </c>
      <c r="L9" s="819"/>
      <c r="M9" s="244" t="s">
        <v>90</v>
      </c>
      <c r="N9" s="259" t="s">
        <v>91</v>
      </c>
      <c r="O9" s="800"/>
      <c r="P9" s="244" t="s">
        <v>90</v>
      </c>
      <c r="Q9" s="244" t="s">
        <v>94</v>
      </c>
      <c r="R9" s="245" t="s">
        <v>92</v>
      </c>
      <c r="S9" s="853"/>
      <c r="T9" s="244" t="s">
        <v>90</v>
      </c>
      <c r="U9" s="244" t="s">
        <v>94</v>
      </c>
      <c r="V9" s="259" t="s">
        <v>92</v>
      </c>
      <c r="W9" s="800"/>
      <c r="X9" s="244" t="s">
        <v>90</v>
      </c>
      <c r="Y9" s="245" t="s">
        <v>94</v>
      </c>
    </row>
    <row r="10" spans="2:25" ht="13.5" thickBot="1">
      <c r="B10" s="784" t="s">
        <v>42</v>
      </c>
      <c r="C10" s="850"/>
      <c r="D10" s="171">
        <v>1</v>
      </c>
      <c r="E10" s="171">
        <v>2</v>
      </c>
      <c r="F10" s="171">
        <v>3</v>
      </c>
      <c r="G10" s="117">
        <v>4</v>
      </c>
      <c r="H10" s="116">
        <v>5</v>
      </c>
      <c r="I10" s="171">
        <v>6</v>
      </c>
      <c r="J10" s="171">
        <v>7</v>
      </c>
      <c r="K10" s="172">
        <v>8</v>
      </c>
      <c r="L10" s="175">
        <v>9</v>
      </c>
      <c r="M10" s="171">
        <v>10</v>
      </c>
      <c r="N10" s="260">
        <v>11</v>
      </c>
      <c r="O10" s="116">
        <v>12</v>
      </c>
      <c r="P10" s="246">
        <v>13</v>
      </c>
      <c r="Q10" s="171">
        <v>14</v>
      </c>
      <c r="R10" s="254">
        <v>15</v>
      </c>
      <c r="S10" s="175">
        <v>16</v>
      </c>
      <c r="T10" s="246">
        <v>17</v>
      </c>
      <c r="U10" s="171">
        <v>18</v>
      </c>
      <c r="V10" s="260">
        <v>19</v>
      </c>
      <c r="W10" s="116">
        <v>20</v>
      </c>
      <c r="X10" s="246">
        <v>21</v>
      </c>
      <c r="Y10" s="172">
        <v>22</v>
      </c>
    </row>
    <row r="11" spans="2:25" ht="22.5" customHeight="1" thickBot="1">
      <c r="B11" s="834" t="s">
        <v>169</v>
      </c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835"/>
      <c r="W11" s="835"/>
      <c r="X11" s="835"/>
      <c r="Y11" s="836"/>
    </row>
    <row r="12" spans="2:25" ht="12.75">
      <c r="B12" s="247">
        <v>1</v>
      </c>
      <c r="C12" s="50" t="s">
        <v>63</v>
      </c>
      <c r="D12" s="462">
        <v>9</v>
      </c>
      <c r="E12" s="463">
        <v>4</v>
      </c>
      <c r="F12" s="463"/>
      <c r="G12" s="267">
        <f aca="true" t="shared" si="0" ref="G12:G17">D12-E12-F12</f>
        <v>5</v>
      </c>
      <c r="H12" s="96">
        <f>'Р.II.Услуги_инв.тр.воз'!E$13+'Р.II.Услуги_инв.тр.воз'!E$40</f>
        <v>1556</v>
      </c>
      <c r="I12" s="341">
        <v>576</v>
      </c>
      <c r="J12" s="341"/>
      <c r="K12" s="102">
        <f>H12-I12-J12</f>
        <v>980</v>
      </c>
      <c r="L12" s="481">
        <v>9438.45</v>
      </c>
      <c r="M12" s="482">
        <v>9438.45</v>
      </c>
      <c r="N12" s="483">
        <f aca="true" t="shared" si="1" ref="N12:N17">L12-M12</f>
        <v>0</v>
      </c>
      <c r="O12" s="348"/>
      <c r="P12" s="316"/>
      <c r="Q12" s="316"/>
      <c r="R12" s="331"/>
      <c r="S12" s="351"/>
      <c r="T12" s="323"/>
      <c r="U12" s="323"/>
      <c r="V12" s="352"/>
      <c r="W12" s="348"/>
      <c r="X12" s="316"/>
      <c r="Y12" s="331"/>
    </row>
    <row r="13" spans="2:25" ht="12.75">
      <c r="B13" s="103">
        <v>2</v>
      </c>
      <c r="C13" s="49" t="s">
        <v>57</v>
      </c>
      <c r="D13" s="458">
        <v>9</v>
      </c>
      <c r="E13" s="342">
        <v>4</v>
      </c>
      <c r="F13" s="342"/>
      <c r="G13" s="97">
        <f t="shared" si="0"/>
        <v>5</v>
      </c>
      <c r="H13" s="98">
        <f>'Р.II.Услуги_инв.тр.воз'!F$13+'Р.II.Услуги_инв.тр.воз'!F$40</f>
        <v>373</v>
      </c>
      <c r="I13" s="342">
        <v>184</v>
      </c>
      <c r="J13" s="342"/>
      <c r="K13" s="104">
        <f>H13-I13-J13</f>
        <v>189</v>
      </c>
      <c r="L13" s="472">
        <v>7725</v>
      </c>
      <c r="M13" s="474">
        <v>7725</v>
      </c>
      <c r="N13" s="488">
        <f t="shared" si="1"/>
        <v>0</v>
      </c>
      <c r="O13" s="349"/>
      <c r="P13" s="268"/>
      <c r="Q13" s="268"/>
      <c r="R13" s="269"/>
      <c r="S13" s="353"/>
      <c r="T13" s="268"/>
      <c r="U13" s="268"/>
      <c r="V13" s="347"/>
      <c r="W13" s="349"/>
      <c r="X13" s="268"/>
      <c r="Y13" s="269"/>
    </row>
    <row r="14" spans="2:25" ht="12.75">
      <c r="B14" s="103">
        <v>3</v>
      </c>
      <c r="C14" s="49" t="s">
        <v>58</v>
      </c>
      <c r="D14" s="458">
        <v>9</v>
      </c>
      <c r="E14" s="342">
        <v>4</v>
      </c>
      <c r="F14" s="342"/>
      <c r="G14" s="97">
        <f t="shared" si="0"/>
        <v>5</v>
      </c>
      <c r="H14" s="98">
        <f>'Р.II.Услуги_инв.тр.воз'!I$13+'Р.II.Услуги_инв.тр.воз'!I$40</f>
        <v>299</v>
      </c>
      <c r="I14" s="342">
        <v>91</v>
      </c>
      <c r="J14" s="342"/>
      <c r="K14" s="104">
        <f>H14-I14-J14</f>
        <v>208</v>
      </c>
      <c r="L14" s="472">
        <v>5627.2</v>
      </c>
      <c r="M14" s="474">
        <v>5627.2</v>
      </c>
      <c r="N14" s="488">
        <f t="shared" si="1"/>
        <v>0</v>
      </c>
      <c r="O14" s="349"/>
      <c r="P14" s="268"/>
      <c r="Q14" s="268"/>
      <c r="R14" s="269"/>
      <c r="S14" s="353"/>
      <c r="T14" s="268"/>
      <c r="U14" s="268"/>
      <c r="V14" s="347"/>
      <c r="W14" s="349"/>
      <c r="X14" s="268"/>
      <c r="Y14" s="269"/>
    </row>
    <row r="15" spans="2:25" ht="12.75">
      <c r="B15" s="103">
        <v>4</v>
      </c>
      <c r="C15" s="49" t="s">
        <v>61</v>
      </c>
      <c r="D15" s="458">
        <v>8</v>
      </c>
      <c r="E15" s="342">
        <v>4</v>
      </c>
      <c r="F15" s="342"/>
      <c r="G15" s="97">
        <f t="shared" si="0"/>
        <v>4</v>
      </c>
      <c r="H15" s="98">
        <f>'Р.II.Услуги_инв.тр.воз'!J$13+'Р.II.Услуги_инв.тр.воз'!J$40</f>
        <v>15</v>
      </c>
      <c r="I15" s="342">
        <v>8</v>
      </c>
      <c r="J15" s="342"/>
      <c r="K15" s="104">
        <f>H15-I15-J15</f>
        <v>7</v>
      </c>
      <c r="L15" s="472">
        <v>653</v>
      </c>
      <c r="M15" s="474">
        <v>653</v>
      </c>
      <c r="N15" s="488">
        <f t="shared" si="1"/>
        <v>0</v>
      </c>
      <c r="O15" s="349"/>
      <c r="P15" s="268"/>
      <c r="Q15" s="268"/>
      <c r="R15" s="269"/>
      <c r="S15" s="353"/>
      <c r="T15" s="268"/>
      <c r="U15" s="268"/>
      <c r="V15" s="347"/>
      <c r="W15" s="349"/>
      <c r="X15" s="268"/>
      <c r="Y15" s="269"/>
    </row>
    <row r="16" spans="2:25" ht="27.75" customHeight="1">
      <c r="B16" s="103">
        <v>5</v>
      </c>
      <c r="C16" s="49" t="s">
        <v>60</v>
      </c>
      <c r="D16" s="458"/>
      <c r="E16" s="342"/>
      <c r="F16" s="342"/>
      <c r="G16" s="97">
        <f t="shared" si="0"/>
        <v>0</v>
      </c>
      <c r="H16" s="98">
        <f>'Р.II.Услуги_инв.тр.воз'!K$13+'Р.II.Услуги_инв.тр.воз'!K$40</f>
        <v>0</v>
      </c>
      <c r="I16" s="342"/>
      <c r="J16" s="342"/>
      <c r="K16" s="104">
        <f>H16-I16-J16</f>
        <v>0</v>
      </c>
      <c r="L16" s="472"/>
      <c r="M16" s="474"/>
      <c r="N16" s="488">
        <f t="shared" si="1"/>
        <v>0</v>
      </c>
      <c r="O16" s="349"/>
      <c r="P16" s="268"/>
      <c r="Q16" s="268"/>
      <c r="R16" s="269"/>
      <c r="S16" s="353"/>
      <c r="T16" s="268"/>
      <c r="U16" s="268"/>
      <c r="V16" s="347"/>
      <c r="W16" s="349"/>
      <c r="X16" s="268"/>
      <c r="Y16" s="269"/>
    </row>
    <row r="17" spans="2:25" ht="13.5" thickBot="1">
      <c r="B17" s="248"/>
      <c r="C17" s="264" t="s">
        <v>16</v>
      </c>
      <c r="D17" s="520">
        <f>'Р.I. Обслужено'!G23+'Р.I. Обслужено'!G50</f>
        <v>9</v>
      </c>
      <c r="E17" s="464">
        <v>4</v>
      </c>
      <c r="F17" s="464"/>
      <c r="G17" s="255">
        <f t="shared" si="0"/>
        <v>5</v>
      </c>
      <c r="H17" s="297">
        <f>I17+J17+K17</f>
        <v>2243</v>
      </c>
      <c r="I17" s="101">
        <f>SUM(I12:I16)</f>
        <v>859</v>
      </c>
      <c r="J17" s="101">
        <f>SUM(J12:J16)</f>
        <v>0</v>
      </c>
      <c r="K17" s="101">
        <f>SUM(K12:K16)</f>
        <v>1384</v>
      </c>
      <c r="L17" s="484">
        <f>SUM(L12:L16)</f>
        <v>23443.65</v>
      </c>
      <c r="M17" s="485">
        <f>SUM(M12:M16)</f>
        <v>23443.65</v>
      </c>
      <c r="N17" s="489">
        <f t="shared" si="1"/>
        <v>0</v>
      </c>
      <c r="O17" s="319"/>
      <c r="P17" s="320"/>
      <c r="Q17" s="320"/>
      <c r="R17" s="350"/>
      <c r="S17" s="354"/>
      <c r="T17" s="355"/>
      <c r="U17" s="355"/>
      <c r="V17" s="356"/>
      <c r="W17" s="357"/>
      <c r="X17" s="320"/>
      <c r="Y17" s="350"/>
    </row>
    <row r="18" spans="2:25" ht="21.75" customHeight="1" thickBot="1">
      <c r="B18" s="837" t="s">
        <v>168</v>
      </c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838"/>
      <c r="Y18" s="839"/>
    </row>
    <row r="19" spans="2:25" ht="12.75">
      <c r="B19" s="247">
        <v>6</v>
      </c>
      <c r="C19" s="50" t="s">
        <v>63</v>
      </c>
      <c r="D19" s="465"/>
      <c r="E19" s="463"/>
      <c r="F19" s="463"/>
      <c r="G19" s="267">
        <f>D19-E19-F19</f>
        <v>0</v>
      </c>
      <c r="H19" s="96">
        <f>SUM('Р.II.Услуги_инв.тр.воз'!E$14:E$18)+'Р.II.Услуги_инв.тр.воз'!E36+'Р.II.Услуги_инв.тр.воз'!E24</f>
        <v>0</v>
      </c>
      <c r="I19" s="341"/>
      <c r="J19" s="341"/>
      <c r="K19" s="102">
        <f aca="true" t="shared" si="2" ref="K19:K25">H19-I19-J19</f>
        <v>0</v>
      </c>
      <c r="L19" s="507"/>
      <c r="M19" s="508"/>
      <c r="N19" s="509"/>
      <c r="O19" s="343"/>
      <c r="P19" s="341"/>
      <c r="Q19" s="341"/>
      <c r="R19" s="102">
        <f>O19-P19-Q19</f>
        <v>0</v>
      </c>
      <c r="S19" s="96">
        <f>SUM('Р.II.Услуги_инв.тр.воз'!U$14:U$18)+'Р.II.Услуги_инв.тр.воз'!U36+'Р.II.Услуги_инв.тр.воз'!U24</f>
        <v>0</v>
      </c>
      <c r="T19" s="463"/>
      <c r="U19" s="463"/>
      <c r="V19" s="267">
        <f aca="true" t="shared" si="3" ref="V19:V25">S19-T19-U19</f>
        <v>0</v>
      </c>
      <c r="W19" s="359"/>
      <c r="X19" s="316"/>
      <c r="Y19" s="331"/>
    </row>
    <row r="20" spans="2:25" ht="12.75">
      <c r="B20" s="103">
        <v>7</v>
      </c>
      <c r="C20" s="49" t="s">
        <v>57</v>
      </c>
      <c r="D20" s="466"/>
      <c r="E20" s="342"/>
      <c r="F20" s="342"/>
      <c r="G20" s="97">
        <f aca="true" t="shared" si="4" ref="G20:G26">D20-E20-F20</f>
        <v>0</v>
      </c>
      <c r="H20" s="98">
        <f>SUM('Р.II.Услуги_инв.тр.воз'!F$14:F$18)+'Р.II.Услуги_инв.тр.воз'!F36+'Р.II.Услуги_инв.тр.воз'!F24</f>
        <v>0</v>
      </c>
      <c r="I20" s="342"/>
      <c r="J20" s="342"/>
      <c r="K20" s="104">
        <f t="shared" si="2"/>
        <v>0</v>
      </c>
      <c r="L20" s="510"/>
      <c r="M20" s="511"/>
      <c r="N20" s="509"/>
      <c r="O20" s="344"/>
      <c r="P20" s="342"/>
      <c r="Q20" s="342"/>
      <c r="R20" s="104">
        <f aca="true" t="shared" si="5" ref="R20:R26">O20-P20-Q20</f>
        <v>0</v>
      </c>
      <c r="S20" s="98">
        <f>SUM('Р.II.Услуги_инв.тр.воз'!V$14:V$18)+'Р.II.Услуги_инв.тр.воз'!V36+'Р.II.Услуги_инв.тр.воз'!V24</f>
        <v>0</v>
      </c>
      <c r="T20" s="342"/>
      <c r="U20" s="342"/>
      <c r="V20" s="97">
        <f t="shared" si="3"/>
        <v>0</v>
      </c>
      <c r="W20" s="360"/>
      <c r="X20" s="268"/>
      <c r="Y20" s="269"/>
    </row>
    <row r="21" spans="2:25" ht="12.75">
      <c r="B21" s="103">
        <v>8</v>
      </c>
      <c r="C21" s="49" t="s">
        <v>59</v>
      </c>
      <c r="D21" s="466"/>
      <c r="E21" s="342"/>
      <c r="F21" s="342"/>
      <c r="G21" s="97">
        <f t="shared" si="4"/>
        <v>0</v>
      </c>
      <c r="H21" s="98">
        <f>SUM('Р.II.Услуги_инв.тр.воз'!G$14:G$18)+'Р.II.Услуги_инв.тр.воз'!G36+'Р.II.Услуги_инв.тр.воз'!G24</f>
        <v>0</v>
      </c>
      <c r="I21" s="342"/>
      <c r="J21" s="342"/>
      <c r="K21" s="104">
        <f t="shared" si="2"/>
        <v>0</v>
      </c>
      <c r="L21" s="510"/>
      <c r="M21" s="511"/>
      <c r="N21" s="509"/>
      <c r="O21" s="344"/>
      <c r="P21" s="342"/>
      <c r="Q21" s="342"/>
      <c r="R21" s="104">
        <f t="shared" si="5"/>
        <v>0</v>
      </c>
      <c r="S21" s="98">
        <f>SUM('Р.II.Услуги_инв.тр.воз'!W$14:W$18)+'Р.II.Услуги_инв.тр.воз'!W36+'Р.II.Услуги_инв.тр.воз'!W24</f>
        <v>0</v>
      </c>
      <c r="T21" s="342"/>
      <c r="U21" s="342"/>
      <c r="V21" s="97">
        <f t="shared" si="3"/>
        <v>0</v>
      </c>
      <c r="W21" s="360"/>
      <c r="X21" s="268"/>
      <c r="Y21" s="269"/>
    </row>
    <row r="22" spans="2:25" ht="12.75">
      <c r="B22" s="103">
        <v>9</v>
      </c>
      <c r="C22" s="49" t="s">
        <v>62</v>
      </c>
      <c r="D22" s="466"/>
      <c r="E22" s="342"/>
      <c r="F22" s="342"/>
      <c r="G22" s="97">
        <f t="shared" si="4"/>
        <v>0</v>
      </c>
      <c r="H22" s="98">
        <f>SUM('Р.II.Услуги_инв.тр.воз'!H$14:H$18)+'Р.II.Услуги_инв.тр.воз'!H36+'Р.II.Услуги_инв.тр.воз'!H24</f>
        <v>0</v>
      </c>
      <c r="I22" s="342"/>
      <c r="J22" s="342"/>
      <c r="K22" s="104">
        <f t="shared" si="2"/>
        <v>0</v>
      </c>
      <c r="L22" s="510"/>
      <c r="M22" s="511"/>
      <c r="N22" s="509"/>
      <c r="O22" s="344"/>
      <c r="P22" s="342"/>
      <c r="Q22" s="342"/>
      <c r="R22" s="104">
        <f t="shared" si="5"/>
        <v>0</v>
      </c>
      <c r="S22" s="98">
        <f>SUM('Р.II.Услуги_инв.тр.воз'!X$14:X$18)+'Р.II.Услуги_инв.тр.воз'!X36+'Р.II.Услуги_инв.тр.воз'!X24</f>
        <v>0</v>
      </c>
      <c r="T22" s="342"/>
      <c r="U22" s="342"/>
      <c r="V22" s="97">
        <f t="shared" si="3"/>
        <v>0</v>
      </c>
      <c r="W22" s="360"/>
      <c r="X22" s="268"/>
      <c r="Y22" s="269"/>
    </row>
    <row r="23" spans="2:25" ht="12.75">
      <c r="B23" s="103">
        <v>10</v>
      </c>
      <c r="C23" s="49" t="s">
        <v>58</v>
      </c>
      <c r="D23" s="466"/>
      <c r="E23" s="342"/>
      <c r="F23" s="342"/>
      <c r="G23" s="97">
        <f t="shared" si="4"/>
        <v>0</v>
      </c>
      <c r="H23" s="98">
        <f>SUM('Р.II.Услуги_инв.тр.воз'!I$14:I$18)+'Р.II.Услуги_инв.тр.воз'!I36+'Р.II.Услуги_инв.тр.воз'!I24</f>
        <v>0</v>
      </c>
      <c r="I23" s="342"/>
      <c r="J23" s="342"/>
      <c r="K23" s="104">
        <f t="shared" si="2"/>
        <v>0</v>
      </c>
      <c r="L23" s="510"/>
      <c r="M23" s="511"/>
      <c r="N23" s="509"/>
      <c r="O23" s="344"/>
      <c r="P23" s="342"/>
      <c r="Q23" s="342"/>
      <c r="R23" s="104">
        <f t="shared" si="5"/>
        <v>0</v>
      </c>
      <c r="S23" s="98">
        <f>SUM('Р.II.Услуги_инв.тр.воз'!Y$14:Y$18)+'Р.II.Услуги_инв.тр.воз'!Y36+'Р.II.Услуги_инв.тр.воз'!Y24</f>
        <v>0</v>
      </c>
      <c r="T23" s="342"/>
      <c r="U23" s="342"/>
      <c r="V23" s="97">
        <f t="shared" si="3"/>
        <v>0</v>
      </c>
      <c r="W23" s="360"/>
      <c r="X23" s="268"/>
      <c r="Y23" s="269"/>
    </row>
    <row r="24" spans="2:25" ht="13.5" thickBot="1">
      <c r="B24" s="103">
        <v>11</v>
      </c>
      <c r="C24" s="49" t="s">
        <v>61</v>
      </c>
      <c r="D24" s="466"/>
      <c r="E24" s="342"/>
      <c r="F24" s="342"/>
      <c r="G24" s="97">
        <f t="shared" si="4"/>
        <v>0</v>
      </c>
      <c r="H24" s="98">
        <f>SUM('Р.II.Услуги_инв.тр.воз'!J$14:J$18)+'Р.II.Услуги_инв.тр.воз'!J36+'Р.II.Услуги_инв.тр.воз'!J24</f>
        <v>0</v>
      </c>
      <c r="I24" s="342"/>
      <c r="J24" s="342"/>
      <c r="K24" s="104">
        <f t="shared" si="2"/>
        <v>0</v>
      </c>
      <c r="L24" s="510"/>
      <c r="M24" s="511"/>
      <c r="N24" s="509"/>
      <c r="O24" s="344"/>
      <c r="P24" s="342"/>
      <c r="Q24" s="342"/>
      <c r="R24" s="104">
        <f t="shared" si="5"/>
        <v>0</v>
      </c>
      <c r="S24" s="98">
        <f>SUM('Р.II.Услуги_инв.тр.воз'!Z$14:Z$18)+'Р.II.Услуги_инв.тр.воз'!Z36+'Р.II.Услуги_инв.тр.воз'!Z24</f>
        <v>0</v>
      </c>
      <c r="T24" s="342"/>
      <c r="U24" s="342"/>
      <c r="V24" s="97">
        <f t="shared" si="3"/>
        <v>0</v>
      </c>
      <c r="W24" s="360"/>
      <c r="X24" s="268"/>
      <c r="Y24" s="269"/>
    </row>
    <row r="25" spans="2:28" ht="27.75" customHeight="1">
      <c r="B25" s="103">
        <v>12</v>
      </c>
      <c r="C25" s="49" t="s">
        <v>60</v>
      </c>
      <c r="D25" s="466"/>
      <c r="E25" s="342"/>
      <c r="F25" s="342"/>
      <c r="G25" s="97">
        <f t="shared" si="4"/>
        <v>0</v>
      </c>
      <c r="H25" s="297">
        <f>SUM('Р.II.Услуги_инв.тр.воз'!K$14:K$18)+'Р.II.Услуги_инв.тр.воз'!K36+'Р.II.Услуги_инв.тр.воз'!K24</f>
        <v>0</v>
      </c>
      <c r="I25" s="342"/>
      <c r="J25" s="342"/>
      <c r="K25" s="104">
        <f t="shared" si="2"/>
        <v>0</v>
      </c>
      <c r="L25" s="510"/>
      <c r="M25" s="511"/>
      <c r="N25" s="509"/>
      <c r="O25" s="344"/>
      <c r="P25" s="342"/>
      <c r="Q25" s="342"/>
      <c r="R25" s="104">
        <f t="shared" si="5"/>
        <v>0</v>
      </c>
      <c r="S25" s="297">
        <f>SUM('Р.II.Услуги_инв.тр.воз'!AA$14:AA$18)+'Р.II.Услуги_инв.тр.воз'!AA36+'Р.II.Услуги_инв.тр.воз'!AA24</f>
        <v>0</v>
      </c>
      <c r="T25" s="342"/>
      <c r="U25" s="342"/>
      <c r="V25" s="97">
        <f t="shared" si="3"/>
        <v>0</v>
      </c>
      <c r="W25" s="360"/>
      <c r="X25" s="268"/>
      <c r="Y25" s="269"/>
      <c r="AA25" s="854" t="s">
        <v>160</v>
      </c>
      <c r="AB25" s="855"/>
    </row>
    <row r="26" spans="2:28" ht="18" customHeight="1" thickBot="1">
      <c r="B26" s="248"/>
      <c r="C26" s="266" t="s">
        <v>16</v>
      </c>
      <c r="D26" s="518"/>
      <c r="E26" s="345"/>
      <c r="F26" s="345"/>
      <c r="G26" s="255">
        <f t="shared" si="4"/>
        <v>0</v>
      </c>
      <c r="H26" s="297">
        <f>I26+J26+K26</f>
        <v>0</v>
      </c>
      <c r="I26" s="101">
        <f>SUM(I19:I25)</f>
        <v>0</v>
      </c>
      <c r="J26" s="101">
        <f>SUM(J19:J25)</f>
        <v>0</v>
      </c>
      <c r="K26" s="101">
        <f>SUM(K19:K25)</f>
        <v>0</v>
      </c>
      <c r="L26" s="515"/>
      <c r="M26" s="516"/>
      <c r="N26" s="483">
        <f>L26-M26</f>
        <v>0</v>
      </c>
      <c r="O26" s="518"/>
      <c r="P26" s="345"/>
      <c r="Q26" s="345"/>
      <c r="R26" s="105">
        <f t="shared" si="5"/>
        <v>0</v>
      </c>
      <c r="S26" s="265">
        <f>T26+U26+V26</f>
        <v>0</v>
      </c>
      <c r="T26" s="249">
        <f>SUM(T19:T25)</f>
        <v>0</v>
      </c>
      <c r="U26" s="249">
        <f>SUM(U19:U25)</f>
        <v>0</v>
      </c>
      <c r="V26" s="249">
        <f>SUM(V19:V25)</f>
        <v>0</v>
      </c>
      <c r="W26" s="477"/>
      <c r="X26" s="478"/>
      <c r="Y26" s="490">
        <f>W26-X26</f>
        <v>0</v>
      </c>
      <c r="Z26" s="379" t="s">
        <v>159</v>
      </c>
      <c r="AA26" s="856"/>
      <c r="AB26" s="857"/>
    </row>
    <row r="27" spans="2:28" ht="27.75" customHeight="1" thickBot="1">
      <c r="B27" s="837" t="s">
        <v>170</v>
      </c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9"/>
      <c r="AA27" s="858"/>
      <c r="AB27" s="859"/>
    </row>
    <row r="28" spans="2:25" ht="12.75">
      <c r="B28" s="247">
        <v>13</v>
      </c>
      <c r="C28" s="256" t="s">
        <v>63</v>
      </c>
      <c r="D28" s="467">
        <v>1</v>
      </c>
      <c r="E28" s="341">
        <v>1</v>
      </c>
      <c r="F28" s="341"/>
      <c r="G28" s="95">
        <f>D28-E28-F28</f>
        <v>0</v>
      </c>
      <c r="H28" s="96">
        <f>'Р.II.Услуги_инв.тр.воз'!E20+SUM('Р.II.Услуги_инв.тр.воз'!E37:E39)+'Р.II.Услуги_инв.тр.воз'!E35</f>
        <v>1971</v>
      </c>
      <c r="I28" s="341">
        <v>1971</v>
      </c>
      <c r="J28" s="341"/>
      <c r="K28" s="102">
        <f aca="true" t="shared" si="6" ref="K28:K34">H28-I28-J28</f>
        <v>0</v>
      </c>
      <c r="L28" s="512"/>
      <c r="M28" s="508"/>
      <c r="N28" s="509"/>
      <c r="O28" s="315"/>
      <c r="P28" s="316"/>
      <c r="Q28" s="316"/>
      <c r="R28" s="317"/>
      <c r="S28" s="322"/>
      <c r="T28" s="323"/>
      <c r="U28" s="323"/>
      <c r="V28" s="324"/>
      <c r="W28" s="330"/>
      <c r="X28" s="316"/>
      <c r="Y28" s="331"/>
    </row>
    <row r="29" spans="2:25" ht="12.75">
      <c r="B29" s="103">
        <v>14</v>
      </c>
      <c r="C29" s="51" t="s">
        <v>57</v>
      </c>
      <c r="D29" s="457">
        <v>1</v>
      </c>
      <c r="E29" s="342">
        <v>1</v>
      </c>
      <c r="F29" s="342"/>
      <c r="G29" s="97">
        <f aca="true" t="shared" si="7" ref="G29:G35">D29-E29-F29</f>
        <v>0</v>
      </c>
      <c r="H29" s="98">
        <f>'Р.II.Услуги_инв.тр.воз'!F20+SUM('Р.II.Услуги_инв.тр.воз'!F37:F39)+'Р.II.Услуги_инв.тр.воз'!F35</f>
        <v>594</v>
      </c>
      <c r="I29" s="342">
        <v>594</v>
      </c>
      <c r="J29" s="342"/>
      <c r="K29" s="104">
        <f t="shared" si="6"/>
        <v>0</v>
      </c>
      <c r="L29" s="513"/>
      <c r="M29" s="511"/>
      <c r="N29" s="509"/>
      <c r="O29" s="315"/>
      <c r="P29" s="268"/>
      <c r="Q29" s="268"/>
      <c r="R29" s="318"/>
      <c r="S29" s="325"/>
      <c r="T29" s="268"/>
      <c r="U29" s="268"/>
      <c r="V29" s="326"/>
      <c r="W29" s="332"/>
      <c r="X29" s="268"/>
      <c r="Y29" s="269"/>
    </row>
    <row r="30" spans="2:25" ht="12.75">
      <c r="B30" s="103">
        <v>15</v>
      </c>
      <c r="C30" s="51" t="s">
        <v>59</v>
      </c>
      <c r="D30" s="457">
        <v>1</v>
      </c>
      <c r="E30" s="342">
        <v>1</v>
      </c>
      <c r="F30" s="342"/>
      <c r="G30" s="97">
        <f t="shared" si="7"/>
        <v>0</v>
      </c>
      <c r="H30" s="98">
        <f>'Р.II.Услуги_инв.тр.воз'!G$20+SUM('Р.II.Услуги_инв.тр.воз'!G$37:G$39)+'Р.II.Услуги_инв.тр.воз'!G35</f>
        <v>39</v>
      </c>
      <c r="I30" s="342">
        <v>39</v>
      </c>
      <c r="J30" s="342"/>
      <c r="K30" s="104">
        <f t="shared" si="6"/>
        <v>0</v>
      </c>
      <c r="L30" s="513"/>
      <c r="M30" s="511"/>
      <c r="N30" s="509"/>
      <c r="O30" s="315"/>
      <c r="P30" s="268"/>
      <c r="Q30" s="268"/>
      <c r="R30" s="318"/>
      <c r="S30" s="325"/>
      <c r="T30" s="268"/>
      <c r="U30" s="268"/>
      <c r="V30" s="326"/>
      <c r="W30" s="332"/>
      <c r="X30" s="268"/>
      <c r="Y30" s="269"/>
    </row>
    <row r="31" spans="2:25" ht="12.75">
      <c r="B31" s="103">
        <v>16</v>
      </c>
      <c r="C31" s="51" t="s">
        <v>62</v>
      </c>
      <c r="D31" s="457"/>
      <c r="E31" s="342"/>
      <c r="F31" s="342"/>
      <c r="G31" s="97">
        <f t="shared" si="7"/>
        <v>0</v>
      </c>
      <c r="H31" s="98">
        <f>'Р.II.Услуги_инв.тр.воз'!H$20+SUM('Р.II.Услуги_инв.тр.воз'!H$37:H39)+'Р.II.Услуги_инв.тр.воз'!H35</f>
        <v>0</v>
      </c>
      <c r="I31" s="342"/>
      <c r="J31" s="342"/>
      <c r="K31" s="104">
        <f t="shared" si="6"/>
        <v>0</v>
      </c>
      <c r="L31" s="513"/>
      <c r="M31" s="511"/>
      <c r="N31" s="509"/>
      <c r="O31" s="315"/>
      <c r="P31" s="268"/>
      <c r="Q31" s="268"/>
      <c r="R31" s="318"/>
      <c r="S31" s="325"/>
      <c r="T31" s="268"/>
      <c r="U31" s="268"/>
      <c r="V31" s="326"/>
      <c r="W31" s="332"/>
      <c r="X31" s="268"/>
      <c r="Y31" s="269"/>
    </row>
    <row r="32" spans="2:25" ht="12.75">
      <c r="B32" s="103">
        <v>17</v>
      </c>
      <c r="C32" s="51" t="s">
        <v>58</v>
      </c>
      <c r="D32" s="457">
        <v>1</v>
      </c>
      <c r="E32" s="342">
        <v>1</v>
      </c>
      <c r="F32" s="342"/>
      <c r="G32" s="97">
        <f t="shared" si="7"/>
        <v>0</v>
      </c>
      <c r="H32" s="98">
        <f>'Р.II.Услуги_инв.тр.воз'!I$20+SUM('Р.II.Услуги_инв.тр.воз'!I$37:I$39)+'Р.II.Услуги_инв.тр.воз'!I$35</f>
        <v>367</v>
      </c>
      <c r="I32" s="342">
        <v>367</v>
      </c>
      <c r="J32" s="342"/>
      <c r="K32" s="104">
        <f t="shared" si="6"/>
        <v>0</v>
      </c>
      <c r="L32" s="513"/>
      <c r="M32" s="511"/>
      <c r="N32" s="509"/>
      <c r="O32" s="315"/>
      <c r="P32" s="268"/>
      <c r="Q32" s="268"/>
      <c r="R32" s="318"/>
      <c r="S32" s="325"/>
      <c r="T32" s="268"/>
      <c r="U32" s="268"/>
      <c r="V32" s="326"/>
      <c r="W32" s="332"/>
      <c r="X32" s="268"/>
      <c r="Y32" s="269"/>
    </row>
    <row r="33" spans="2:25" ht="12.75">
      <c r="B33" s="103">
        <v>18</v>
      </c>
      <c r="C33" s="51" t="s">
        <v>61</v>
      </c>
      <c r="D33" s="457">
        <v>1</v>
      </c>
      <c r="E33" s="342">
        <v>1</v>
      </c>
      <c r="F33" s="342"/>
      <c r="G33" s="97">
        <f t="shared" si="7"/>
        <v>0</v>
      </c>
      <c r="H33" s="98">
        <f>'Р.II.Услуги_инв.тр.воз'!J$20+SUM('Р.II.Услуги_инв.тр.воз'!J$37:J$39)+'Р.II.Услуги_инв.тр.воз'!J35</f>
        <v>0</v>
      </c>
      <c r="I33" s="342"/>
      <c r="J33" s="342"/>
      <c r="K33" s="104">
        <f t="shared" si="6"/>
        <v>0</v>
      </c>
      <c r="L33" s="513"/>
      <c r="M33" s="511"/>
      <c r="N33" s="509"/>
      <c r="O33" s="315"/>
      <c r="P33" s="268"/>
      <c r="Q33" s="268"/>
      <c r="R33" s="318"/>
      <c r="S33" s="325"/>
      <c r="T33" s="268"/>
      <c r="U33" s="268"/>
      <c r="V33" s="326"/>
      <c r="W33" s="332"/>
      <c r="X33" s="268"/>
      <c r="Y33" s="269"/>
    </row>
    <row r="34" spans="2:25" ht="25.5" customHeight="1">
      <c r="B34" s="103">
        <v>19</v>
      </c>
      <c r="C34" s="51" t="s">
        <v>60</v>
      </c>
      <c r="D34" s="457"/>
      <c r="E34" s="342"/>
      <c r="F34" s="342"/>
      <c r="G34" s="97">
        <f t="shared" si="7"/>
        <v>0</v>
      </c>
      <c r="H34" s="98">
        <f>'Р.II.Услуги_инв.тр.воз'!K$20+SUM('Р.II.Услуги_инв.тр.воз'!K$37:K$39)+'Р.II.Услуги_инв.тр.воз'!K35</f>
        <v>0</v>
      </c>
      <c r="I34" s="342"/>
      <c r="J34" s="342"/>
      <c r="K34" s="104">
        <f t="shared" si="6"/>
        <v>0</v>
      </c>
      <c r="L34" s="513"/>
      <c r="M34" s="511"/>
      <c r="N34" s="509"/>
      <c r="O34" s="315"/>
      <c r="P34" s="268"/>
      <c r="Q34" s="268"/>
      <c r="R34" s="318"/>
      <c r="S34" s="325"/>
      <c r="T34" s="268"/>
      <c r="U34" s="268"/>
      <c r="V34" s="326"/>
      <c r="W34" s="332"/>
      <c r="X34" s="268"/>
      <c r="Y34" s="269"/>
    </row>
    <row r="35" spans="2:25" ht="13.5" thickBot="1">
      <c r="B35" s="248"/>
      <c r="C35" s="257" t="s">
        <v>16</v>
      </c>
      <c r="D35" s="521">
        <f>'Р.I. Обслужено'!G30+'Р.I. Обслужено'!G45+'Р.I. Обслужено'!G47+'Р.I. Обслужено'!G48</f>
        <v>1</v>
      </c>
      <c r="E35" s="345">
        <v>1</v>
      </c>
      <c r="F35" s="345"/>
      <c r="G35" s="99">
        <f t="shared" si="7"/>
        <v>0</v>
      </c>
      <c r="H35" s="358">
        <f>I35+J35+K35</f>
        <v>2971</v>
      </c>
      <c r="I35" s="101">
        <f>SUM(I28:I34)</f>
        <v>2971</v>
      </c>
      <c r="J35" s="101">
        <f>SUM(J28:J34)</f>
        <v>0</v>
      </c>
      <c r="K35" s="105">
        <f>SUM(K28:K34)</f>
        <v>0</v>
      </c>
      <c r="L35" s="515">
        <v>35169.6</v>
      </c>
      <c r="M35" s="516">
        <v>35169.6</v>
      </c>
      <c r="N35" s="483">
        <f>L35-M35</f>
        <v>0</v>
      </c>
      <c r="O35" s="319"/>
      <c r="P35" s="320"/>
      <c r="Q35" s="320"/>
      <c r="R35" s="321"/>
      <c r="S35" s="327"/>
      <c r="T35" s="328"/>
      <c r="U35" s="328"/>
      <c r="V35" s="329"/>
      <c r="W35" s="319"/>
      <c r="X35" s="333"/>
      <c r="Y35" s="321"/>
    </row>
    <row r="36" spans="2:25" ht="15.75" customHeight="1" thickBot="1">
      <c r="B36" s="250"/>
      <c r="C36" s="251" t="s">
        <v>93</v>
      </c>
      <c r="D36" s="519">
        <v>10</v>
      </c>
      <c r="E36" s="468">
        <v>5</v>
      </c>
      <c r="F36" s="468"/>
      <c r="G36" s="301">
        <f>D36-E36-F36</f>
        <v>5</v>
      </c>
      <c r="H36" s="371">
        <f aca="true" t="shared" si="8" ref="H36:N36">H17+H26+H35</f>
        <v>5214</v>
      </c>
      <c r="I36" s="252">
        <f t="shared" si="8"/>
        <v>3830</v>
      </c>
      <c r="J36" s="252">
        <f t="shared" si="8"/>
        <v>0</v>
      </c>
      <c r="K36" s="253">
        <f t="shared" si="8"/>
        <v>1384</v>
      </c>
      <c r="L36" s="486">
        <f t="shared" si="8"/>
        <v>58613.25</v>
      </c>
      <c r="M36" s="487">
        <f t="shared" si="8"/>
        <v>58613.25</v>
      </c>
      <c r="N36" s="487">
        <f t="shared" si="8"/>
        <v>0</v>
      </c>
      <c r="O36" s="252">
        <f>O26</f>
        <v>0</v>
      </c>
      <c r="P36" s="252">
        <f aca="true" t="shared" si="9" ref="P36:Y36">P26</f>
        <v>0</v>
      </c>
      <c r="Q36" s="252">
        <f t="shared" si="9"/>
        <v>0</v>
      </c>
      <c r="R36" s="252">
        <f t="shared" si="9"/>
        <v>0</v>
      </c>
      <c r="S36" s="252">
        <f t="shared" si="9"/>
        <v>0</v>
      </c>
      <c r="T36" s="252">
        <f t="shared" si="9"/>
        <v>0</v>
      </c>
      <c r="U36" s="252">
        <f t="shared" si="9"/>
        <v>0</v>
      </c>
      <c r="V36" s="252">
        <f t="shared" si="9"/>
        <v>0</v>
      </c>
      <c r="W36" s="487">
        <f t="shared" si="9"/>
        <v>0</v>
      </c>
      <c r="X36" s="487">
        <f t="shared" si="9"/>
        <v>0</v>
      </c>
      <c r="Y36" s="487">
        <f t="shared" si="9"/>
        <v>0</v>
      </c>
    </row>
    <row r="37" spans="3:25" ht="12.75">
      <c r="C37" s="582" t="s">
        <v>196</v>
      </c>
      <c r="D37" s="613">
        <f>IF(AND(D35&lt;=SUM(D28:D34),D35&gt;=MAX(D28:D34)),"","не верно")</f>
      </c>
      <c r="E37" s="613">
        <f>IF(AND(E35&lt;=SUM(E28:E34),E35&gt;=MAX(E28:E34)),"","не верно")</f>
      </c>
      <c r="F37" s="613">
        <f>IF(AND(F35&lt;=SUM(F28:F34),F35&gt;=MAX(F28:F34)),"","не верно")</f>
      </c>
      <c r="G37" s="613">
        <f>IF(AND(D29&gt;=E29,D30&gt;=E30,D31&gt;=E31,D32&gt;=E32,D33&gt;=E33,D34&gt;=E34,D28&gt;=E28,D29&gt;=F29,D30&gt;=F30,D31&gt;=F31,D32&gt;=F32,D33&gt;=F33,D34&gt;=F34,D28&gt;=F28),"","не верно")</f>
      </c>
      <c r="H37" s="614">
        <f>IF(H35='Р.II.Услуги_инв.тр.воз'!D35+'Р.II.Услуги_инв.тр.воз'!D37+'Р.II.Услуги_инв.тр.воз'!D38+'Р.II.Услуги_инв.тр.воз'!D39+'Р.II.Услуги_инв.тр.воз'!D20,"","не верно")</f>
      </c>
      <c r="K37" s="583" t="s">
        <v>177</v>
      </c>
      <c r="L37" s="616">
        <f>IF(AND(D17=0,L17=0),"",IF(AND(D17&gt;0,L17&gt;0),"","не верно"))</f>
      </c>
      <c r="M37" s="616">
        <f>IF(AND(E17=0,M17=0),"",IF(AND(E17&gt;0,M17&gt;0),"","не верно"))</f>
      </c>
      <c r="N37" s="616">
        <f>IF(AND(F17=0,N17=0),"",IF(AND(F17&gt;0,N17&gt;0),"","не верно"))</f>
      </c>
      <c r="O37" s="613">
        <f>IF(AND(O17&lt;=SUM(O12:O16),O17&gt;=MAX(O12:O16)),"","не верно")</f>
      </c>
      <c r="P37" s="613">
        <f>IF(AND(P17&lt;=SUM(P12:P16),P17&gt;=MAX(P12:P16)),"","не верно")</f>
      </c>
      <c r="Q37" s="613">
        <f>IF(AND(Q17&lt;=SUM(Q12:Q16),Q17&gt;=MAX(Q12:Q16)),"","не верно")</f>
      </c>
      <c r="R37" s="581"/>
      <c r="S37" s="614">
        <f>IF(S17='Р.II.Услуги_инв.тр.воз'!T13+'Р.II.Услуги_инв.тр.воз'!T40,"","не верно")</f>
      </c>
      <c r="T37" s="581"/>
      <c r="U37" s="581"/>
      <c r="V37" s="583" t="s">
        <v>177</v>
      </c>
      <c r="W37" s="616">
        <f>IF(AND(O17=0,W17=0),"",IF(AND(O17&gt;0,W17&gt;0),"","не верно"))</f>
      </c>
      <c r="X37" s="616">
        <f>IF(AND(P17=0,X17=0),"",IF(AND(P17&gt;0,X17&gt;0),"","не верно"))</f>
      </c>
      <c r="Y37" s="616">
        <f>IF(AND(Q17=0,Y17=0),"",IF(AND(Q17&gt;0,Y17&gt;0),"","не верно"))</f>
      </c>
    </row>
    <row r="38" spans="3:25" ht="12.75">
      <c r="C38" s="52" t="s">
        <v>175</v>
      </c>
      <c r="D38" s="616" t="str">
        <f>IF(AND(D17=0,D26=0,D35=0,D36=0),"",IF(AND(AND(D36&gt;0,D36&gt;=MAX(D12:D35)),AND(D36&gt;0,SUM(D17+D26+D35)&gt;=D36)),"Да","не верно"))</f>
        <v>Да</v>
      </c>
      <c r="E38" s="616" t="str">
        <f>IF(AND(E17=0,E26=0,E35=0,E36=0),"",IF(AND(AND(E36&gt;0,E36&gt;=MAX(E12:E35)),AND(E36&gt;0,SUM(E17+E26+E35)&gt;=E36)),"Да","не верно"))</f>
        <v>Да</v>
      </c>
      <c r="F38" s="616">
        <f>IF(AND(F17=0,F26=0,F35=0,F36=0),"",IF(AND(AND(F36&gt;0,F36&gt;=MAX(F12:F35)),AND(F36&gt;0,SUM(F17+F26+F35)&gt;=F36)),"Да","не верно"))</f>
      </c>
      <c r="G38" s="580"/>
      <c r="H38" s="21"/>
      <c r="K38" s="583" t="s">
        <v>178</v>
      </c>
      <c r="L38" s="616">
        <f>IF(AND(D26=0,L26=0),"",IF(AND(D26&gt;0,L26&gt;0),"","не верно"))</f>
      </c>
      <c r="M38" s="616">
        <f>IF(AND(E26=0,M26=0),"",IF(AND(E26&gt;0,M26&gt;0),"","не верно"))</f>
      </c>
      <c r="N38" s="616">
        <f>IF(AND(F26=0,N26=0),"",IF(AND(F26&gt;0,N26&gt;0),"","не верно"))</f>
      </c>
      <c r="O38" s="613">
        <f>IF(AND(O26&lt;=SUM(O19:O25),O26&gt;=MAX(O19:O25)),"","не верно")</f>
      </c>
      <c r="P38" s="613">
        <f>IF(AND(P26&lt;=SUM(P19:P25),P26&gt;=MAX(P19:P25)),"","не верно")</f>
      </c>
      <c r="Q38" s="613">
        <f>IF(AND(Q26&lt;=SUM(Q19:Q25),Q26&gt;=MAX(Q19:Q25)),"","не верно")</f>
      </c>
      <c r="R38" s="613">
        <f>IF(AND(O17&gt;=P17,O18&gt;=P18,O19&gt;=P19,O20&gt;=P20,O21&gt;=P21,O22&gt;=P22,O23&gt;=P23,O24&gt;=P24,O17&gt;=Q17,O18&gt;=Q18,O19&gt;=Q19,O20&gt;=Q20,O21&gt;=Q21,O22&gt;=Q22,O23&gt;=Q23,O24&gt;=Q24),"","не верно")</f>
      </c>
      <c r="S38" s="614">
        <f>IF(S26='Р.II.Услуги_инв.тр.воз'!T14+'Р.II.Услуги_инв.тр.воз'!T15+'Р.II.Услуги_инв.тр.воз'!T17+'Р.II.Услуги_инв.тр.воз'!T18+'Р.II.Услуги_инв.тр.воз'!T24+'Р.II.Услуги_инв.тр.воз'!T36,"","не верно")</f>
      </c>
      <c r="T38" s="581"/>
      <c r="U38" s="581"/>
      <c r="V38" s="583" t="s">
        <v>178</v>
      </c>
      <c r="W38" s="616">
        <f>IF(AND(O26=0,W26=0),"",IF(AND(O26&gt;0,W26&gt;0),"","не верно"))</f>
      </c>
      <c r="X38" s="616">
        <f>IF(AND(P26=0,X26=0),"",IF(AND(P26&gt;0,X26&gt;0),"","не верно"))</f>
      </c>
      <c r="Y38" s="616">
        <f>IF(AND(Q26=0,Y26=0),"",IF(AND(Q26&gt;0,Y26&gt;0),"","не верно"))</f>
      </c>
    </row>
    <row r="39" spans="3:25" ht="12.75">
      <c r="C39" s="583" t="s">
        <v>197</v>
      </c>
      <c r="D39" s="613">
        <f>IF(AND(D17&lt;=SUM(D12:D16),D17&gt;=MAX(D12:D16)),"","не верно")</f>
      </c>
      <c r="E39" s="613">
        <f>IF(AND(E17&lt;=SUM(E12:E16),E17&gt;=MAX(E12:E16)),"","не верно")</f>
      </c>
      <c r="F39" s="613">
        <f>IF(AND(F17&lt;=SUM(F12:F16),F17&gt;=MAX(F12:F16)),"","не верно")</f>
      </c>
      <c r="G39" s="581"/>
      <c r="H39" s="614">
        <f>IF(H17='Р.II.Услуги_инв.тр.воз'!D13+'Р.II.Услуги_инв.тр.воз'!D40,"","не верно")</f>
      </c>
      <c r="K39" s="583" t="s">
        <v>179</v>
      </c>
      <c r="L39" s="616">
        <f aca="true" t="shared" si="10" ref="L39:N40">IF(AND(D35=0,L35=0),"",IF(AND(D35&gt;0,L35&gt;0),"","не верно"))</f>
      </c>
      <c r="M39" s="616">
        <f t="shared" si="10"/>
      </c>
      <c r="N39" s="616">
        <f t="shared" si="10"/>
      </c>
      <c r="O39" s="613">
        <f>IF(AND(O35&lt;=SUM(O28:O34),O35&gt;=MAX(O28:O34)),"","не верно")</f>
      </c>
      <c r="P39" s="613">
        <f>IF(AND(P35&lt;=SUM(P28:P34),P35&gt;=MAX(P28:P34)),"","не верно")</f>
      </c>
      <c r="Q39" s="613">
        <f>IF(AND(Q35&lt;=SUM(Q28:Q34),Q35&gt;=MAX(Q28:Q34)),"","не верно")</f>
      </c>
      <c r="R39" s="613">
        <f>IF(AND(O29&gt;=P29,O30&gt;=P30,O31&gt;=P31,O32&gt;=P32,O33&gt;=P33,O34&gt;=P34,O28&gt;=P28,O30&gt;=Q30,O31&gt;=Q31,O32&gt;=Q32,O33&gt;=Q33,O34&gt;=Q34,O28&gt;=Q28,O29&gt;=Q29),"","не верно")</f>
      </c>
      <c r="S39" s="614"/>
      <c r="T39" s="581"/>
      <c r="U39" s="581"/>
      <c r="V39" s="583" t="s">
        <v>179</v>
      </c>
      <c r="W39" s="616">
        <f aca="true" t="shared" si="11" ref="W39:Y40">IF(AND(O35=0,W35=0),"",IF(AND(O35&gt;0,W35&gt;0),"","не верно"))</f>
      </c>
      <c r="X39" s="616">
        <f t="shared" si="11"/>
      </c>
      <c r="Y39" s="616">
        <f t="shared" si="11"/>
      </c>
    </row>
    <row r="40" spans="3:25" ht="13.5" thickBot="1">
      <c r="C40" s="583" t="s">
        <v>198</v>
      </c>
      <c r="D40" s="613">
        <f>IF(AND(D26&lt;=SUM(D19:D25),D26&gt;=MAX(D19:D25)),"","не верно")</f>
      </c>
      <c r="E40" s="613">
        <f>IF(AND(E26&lt;=SUM(E19:E25),E26&gt;=MAX(E19:E25)),"","не верно")</f>
      </c>
      <c r="F40" s="613">
        <f>IF(AND(F26&lt;=SUM(F19:F25),F26&gt;=MAX(F19:F25)),"","не верно")</f>
      </c>
      <c r="G40" s="613">
        <f>IF(AND(D19&gt;=E19,D20&gt;=E20,D21&gt;=E21,D22&gt;=E22,D23&gt;=E23,D24&gt;=E24,D25&gt;=E25,D26&gt;=E26,D19&gt;=F19,D20&gt;=F20,D21&gt;=F21,D22&gt;=F22,D23&gt;=F23,D24&gt;=F24,D25&gt;=F25,D26&gt;=F26),"","не верно")</f>
      </c>
      <c r="H40" s="614">
        <f>IF(H26='Р.II.Услуги_инв.тр.воз'!D14+'Р.II.Услуги_инв.тр.воз'!D15+'Р.II.Услуги_инв.тр.воз'!D17+'Р.II.Услуги_инв.тр.воз'!D18+'Р.II.Услуги_инв.тр.воз'!D24+'Р.II.Услуги_инв.тр.воз'!D36,"","не верно")</f>
      </c>
      <c r="I40" s="21"/>
      <c r="J40" s="21"/>
      <c r="K40" s="584" t="s">
        <v>180</v>
      </c>
      <c r="L40" s="616">
        <f t="shared" si="10"/>
      </c>
      <c r="M40" s="616">
        <f t="shared" si="10"/>
      </c>
      <c r="N40" s="616">
        <f t="shared" si="10"/>
      </c>
      <c r="O40" s="616">
        <f>IF(AND(O17=0,O26=0,O35=0,O36=0),"",IF(AND(AND(O36&gt;0,O36&gt;=MAX(O12:O35)),AND(O36&gt;0,SUM(O17+O26+O35)&gt;=O36)),"Да","не верно"))</f>
      </c>
      <c r="P40" s="616">
        <f>IF(AND(P17=0,P26=0,P35=0,P36=0),"",IF(AND(AND(P36&gt;0,P36&gt;=MAX(P12:P35)),AND(P36&gt;0,SUM(P17+P26+P35)&gt;=P36)),"Да","не верно"))</f>
      </c>
      <c r="Q40" s="616">
        <f>IF(AND(Q17=0,Q26=0,Q35=0,Q36=0),"",IF(AND(AND(Q36&gt;0,Q36&gt;=MAX(Q12:Q35)),AND(Q36&gt;0,SUM(Q17+Q26+Q35)&gt;=Q36)),"Да","не верно"))</f>
      </c>
      <c r="R40" s="580"/>
      <c r="S40" s="580"/>
      <c r="T40" s="581"/>
      <c r="U40" s="581"/>
      <c r="V40" s="584" t="s">
        <v>180</v>
      </c>
      <c r="W40" s="616">
        <f t="shared" si="11"/>
      </c>
      <c r="X40" s="616">
        <f t="shared" si="11"/>
      </c>
      <c r="Y40" s="616">
        <f t="shared" si="11"/>
      </c>
    </row>
    <row r="41" spans="4:19" ht="12.75" customHeight="1">
      <c r="D41" s="21"/>
      <c r="E41" s="21"/>
      <c r="F41" s="21"/>
      <c r="G41" s="21"/>
      <c r="H41" s="21"/>
      <c r="I41" s="21"/>
      <c r="J41" s="21"/>
      <c r="K41" s="21"/>
      <c r="L41" s="822" t="s">
        <v>161</v>
      </c>
      <c r="M41" s="823"/>
      <c r="N41" s="824"/>
      <c r="O41" s="580"/>
      <c r="P41" s="580"/>
      <c r="Q41" s="580"/>
      <c r="R41" s="581"/>
      <c r="S41" s="580"/>
    </row>
    <row r="42" spans="4:14" ht="12.75">
      <c r="D42" s="48"/>
      <c r="E42" s="111"/>
      <c r="F42" s="506"/>
      <c r="G42" s="506"/>
      <c r="H42" s="506"/>
      <c r="I42" s="506"/>
      <c r="J42" s="506"/>
      <c r="K42" s="506"/>
      <c r="L42" s="840"/>
      <c r="M42" s="841"/>
      <c r="N42" s="842"/>
    </row>
    <row r="43" spans="4:14" ht="12.75">
      <c r="D43" s="19"/>
      <c r="E43" s="18"/>
      <c r="F43" s="18"/>
      <c r="G43" s="18"/>
      <c r="H43" s="18"/>
      <c r="I43" s="18"/>
      <c r="J43" s="18"/>
      <c r="L43" s="840"/>
      <c r="M43" s="841"/>
      <c r="N43" s="842"/>
    </row>
    <row r="44" spans="4:14" ht="12.75">
      <c r="D44" s="48"/>
      <c r="E44" s="111"/>
      <c r="F44" s="514"/>
      <c r="G44" s="514"/>
      <c r="H44" s="514"/>
      <c r="I44" s="514"/>
      <c r="J44" s="514"/>
      <c r="K44" s="514"/>
      <c r="L44" s="840"/>
      <c r="M44" s="841"/>
      <c r="N44" s="842"/>
    </row>
    <row r="45" spans="12:14" ht="13.5" thickBot="1">
      <c r="L45" s="825"/>
      <c r="M45" s="826"/>
      <c r="N45" s="827"/>
    </row>
  </sheetData>
  <sheetProtection password="CC63" sheet="1" objects="1" scenarios="1"/>
  <mergeCells count="30">
    <mergeCell ref="AA25:AB27"/>
    <mergeCell ref="B18:Y18"/>
    <mergeCell ref="B27:Y27"/>
    <mergeCell ref="B11:Y11"/>
    <mergeCell ref="L8:L9"/>
    <mergeCell ref="M8:N8"/>
    <mergeCell ref="X8:Y8"/>
    <mergeCell ref="O8:O9"/>
    <mergeCell ref="S8:S9"/>
    <mergeCell ref="W8:W9"/>
    <mergeCell ref="H7:K7"/>
    <mergeCell ref="L7:N7"/>
    <mergeCell ref="B10:C10"/>
    <mergeCell ref="S7:V7"/>
    <mergeCell ref="T8:V8"/>
    <mergeCell ref="W7:Y7"/>
    <mergeCell ref="D8:D9"/>
    <mergeCell ref="E8:G8"/>
    <mergeCell ref="H8:H9"/>
    <mergeCell ref="I8:K8"/>
    <mergeCell ref="L41:N45"/>
    <mergeCell ref="O7:R7"/>
    <mergeCell ref="P8:R8"/>
    <mergeCell ref="E3:F3"/>
    <mergeCell ref="G3:H3"/>
    <mergeCell ref="B5:Y5"/>
    <mergeCell ref="B6:C9"/>
    <mergeCell ref="D6:N6"/>
    <mergeCell ref="O6:Y6"/>
    <mergeCell ref="D7:G7"/>
  </mergeCells>
  <printOptions horizontalCentered="1"/>
  <pageMargins left="0.1968503937007874" right="0.1968503937007874" top="0.1968503937007874" bottom="0.1968503937007874" header="0" footer="0.1181102362204724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1:Q45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.75390625" style="1" customWidth="1"/>
    <col min="2" max="2" width="3.375" style="1" customWidth="1"/>
    <col min="3" max="3" width="23.25390625" style="1" customWidth="1"/>
    <col min="4" max="4" width="11.75390625" style="1" customWidth="1"/>
    <col min="5" max="5" width="9.375" style="1" customWidth="1"/>
    <col min="6" max="6" width="10.125" style="1" customWidth="1"/>
    <col min="7" max="7" width="9.625" style="1" customWidth="1"/>
    <col min="8" max="8" width="10.375" style="1" customWidth="1"/>
    <col min="9" max="9" width="11.00390625" style="1" customWidth="1"/>
    <col min="10" max="12" width="11.375" style="1" customWidth="1"/>
    <col min="13" max="13" width="11.125" style="1" customWidth="1"/>
    <col min="14" max="14" width="12.00390625" style="1" customWidth="1"/>
    <col min="15" max="15" width="3.75390625" style="1" customWidth="1"/>
    <col min="16" max="16" width="9.375" style="1" customWidth="1"/>
    <col min="17" max="16384" width="9.125" style="1" customWidth="1"/>
  </cols>
  <sheetData>
    <row r="1" spans="4:13" ht="15">
      <c r="D1" s="623" t="s">
        <v>116</v>
      </c>
      <c r="E1" s="625"/>
      <c r="F1" s="625"/>
      <c r="G1" s="625"/>
      <c r="H1" s="625"/>
      <c r="I1" s="625"/>
      <c r="J1" s="625"/>
      <c r="K1" s="21"/>
      <c r="L1" s="21"/>
      <c r="M1" s="21"/>
    </row>
    <row r="2" spans="2:4" ht="6" customHeight="1">
      <c r="B2" s="2"/>
      <c r="C2" s="3"/>
      <c r="D2" s="3"/>
    </row>
    <row r="3" spans="2:9" ht="12.75">
      <c r="B3" s="31"/>
      <c r="C3" s="31"/>
      <c r="D3" s="626" t="str">
        <f>'Р.II.Услуги_пожилые'!D4</f>
        <v>за январь - </v>
      </c>
      <c r="E3" s="803" t="str">
        <f>'Р.III Оплата гар.услуг_пожилые'!E3:F3</f>
        <v>декабрь</v>
      </c>
      <c r="F3" s="803"/>
      <c r="G3" s="803" t="str">
        <f>'Р.III Оплата гар.услуг_пожилые'!G3:H3</f>
        <v>2015 года</v>
      </c>
      <c r="H3" s="803"/>
      <c r="I3" s="62"/>
    </row>
    <row r="4" spans="2:9" ht="13.5" thickBot="1">
      <c r="B4" s="31"/>
      <c r="C4" s="31"/>
      <c r="D4" s="46"/>
      <c r="E4" s="47"/>
      <c r="F4" s="47"/>
      <c r="G4" s="47"/>
      <c r="H4" s="47"/>
      <c r="I4" s="47"/>
    </row>
    <row r="5" spans="2:14" ht="15.75" thickBot="1">
      <c r="B5" s="812" t="s">
        <v>136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4"/>
    </row>
    <row r="6" spans="2:14" ht="23.25" customHeight="1" thickBot="1">
      <c r="B6" s="788"/>
      <c r="C6" s="843"/>
      <c r="D6" s="804" t="s">
        <v>165</v>
      </c>
      <c r="E6" s="805"/>
      <c r="F6" s="805"/>
      <c r="G6" s="805"/>
      <c r="H6" s="805"/>
      <c r="I6" s="805"/>
      <c r="J6" s="805"/>
      <c r="K6" s="805"/>
      <c r="L6" s="805"/>
      <c r="M6" s="805"/>
      <c r="N6" s="806"/>
    </row>
    <row r="7" spans="2:14" ht="27.75" customHeight="1">
      <c r="B7" s="790"/>
      <c r="C7" s="844"/>
      <c r="D7" s="846" t="s">
        <v>114</v>
      </c>
      <c r="E7" s="847"/>
      <c r="F7" s="847"/>
      <c r="G7" s="848"/>
      <c r="H7" s="810" t="s">
        <v>76</v>
      </c>
      <c r="I7" s="808"/>
      <c r="J7" s="808"/>
      <c r="K7" s="809"/>
      <c r="L7" s="810" t="s">
        <v>164</v>
      </c>
      <c r="M7" s="808"/>
      <c r="N7" s="809"/>
    </row>
    <row r="8" spans="2:14" ht="15.75" customHeight="1">
      <c r="B8" s="790"/>
      <c r="C8" s="844"/>
      <c r="D8" s="818" t="s">
        <v>16</v>
      </c>
      <c r="E8" s="786" t="s">
        <v>41</v>
      </c>
      <c r="F8" s="786"/>
      <c r="G8" s="829"/>
      <c r="H8" s="773" t="s">
        <v>16</v>
      </c>
      <c r="I8" s="786" t="s">
        <v>41</v>
      </c>
      <c r="J8" s="786"/>
      <c r="K8" s="787"/>
      <c r="L8" s="799" t="s">
        <v>16</v>
      </c>
      <c r="M8" s="820" t="s">
        <v>41</v>
      </c>
      <c r="N8" s="821"/>
    </row>
    <row r="9" spans="2:14" ht="55.5" customHeight="1" thickBot="1">
      <c r="B9" s="792"/>
      <c r="C9" s="845"/>
      <c r="D9" s="819"/>
      <c r="E9" s="244" t="s">
        <v>90</v>
      </c>
      <c r="F9" s="244" t="s">
        <v>94</v>
      </c>
      <c r="G9" s="259" t="s">
        <v>92</v>
      </c>
      <c r="H9" s="774"/>
      <c r="I9" s="244" t="s">
        <v>90</v>
      </c>
      <c r="J9" s="244" t="s">
        <v>91</v>
      </c>
      <c r="K9" s="245" t="s">
        <v>92</v>
      </c>
      <c r="L9" s="862"/>
      <c r="M9" s="522" t="s">
        <v>90</v>
      </c>
      <c r="N9" s="523" t="s">
        <v>91</v>
      </c>
    </row>
    <row r="10" spans="2:14" ht="13.5" thickBot="1">
      <c r="B10" s="860" t="s">
        <v>42</v>
      </c>
      <c r="C10" s="861"/>
      <c r="D10" s="562">
        <v>1</v>
      </c>
      <c r="E10" s="562">
        <v>2</v>
      </c>
      <c r="F10" s="562">
        <v>3</v>
      </c>
      <c r="G10" s="567">
        <v>4</v>
      </c>
      <c r="H10" s="561">
        <v>5</v>
      </c>
      <c r="I10" s="562">
        <v>6</v>
      </c>
      <c r="J10" s="562">
        <v>7</v>
      </c>
      <c r="K10" s="563">
        <v>8</v>
      </c>
      <c r="L10" s="561">
        <v>9</v>
      </c>
      <c r="M10" s="562">
        <v>10</v>
      </c>
      <c r="N10" s="564">
        <v>11</v>
      </c>
    </row>
    <row r="11" spans="2:14" ht="22.5" customHeight="1" thickBot="1">
      <c r="B11" s="834" t="s">
        <v>171</v>
      </c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6"/>
    </row>
    <row r="12" spans="2:14" ht="12.75">
      <c r="B12" s="247">
        <v>1</v>
      </c>
      <c r="C12" s="50" t="s">
        <v>63</v>
      </c>
      <c r="D12" s="535">
        <f aca="true" t="shared" si="0" ref="D12:D17">G12</f>
        <v>2</v>
      </c>
      <c r="E12" s="323"/>
      <c r="F12" s="323"/>
      <c r="G12" s="550">
        <v>2</v>
      </c>
      <c r="H12" s="297">
        <f>'Р.II.Услуги_семьи с детьми'!E13</f>
        <v>42</v>
      </c>
      <c r="I12" s="323"/>
      <c r="J12" s="323"/>
      <c r="K12" s="267">
        <f>H12-I12-J12</f>
        <v>42</v>
      </c>
      <c r="L12" s="565"/>
      <c r="M12" s="566"/>
      <c r="N12" s="525"/>
    </row>
    <row r="13" spans="2:14" ht="12.75">
      <c r="B13" s="103">
        <v>2</v>
      </c>
      <c r="C13" s="49" t="s">
        <v>57</v>
      </c>
      <c r="D13" s="535">
        <f t="shared" si="0"/>
        <v>2</v>
      </c>
      <c r="E13" s="268"/>
      <c r="F13" s="268"/>
      <c r="G13" s="545">
        <v>2</v>
      </c>
      <c r="H13" s="98">
        <f>'Р.II.Услуги_семьи с детьми'!F13</f>
        <v>37</v>
      </c>
      <c r="I13" s="355"/>
      <c r="J13" s="268"/>
      <c r="K13" s="97">
        <f>H13-I13-J13</f>
        <v>37</v>
      </c>
      <c r="L13" s="537"/>
      <c r="M13" s="538"/>
      <c r="N13" s="530"/>
    </row>
    <row r="14" spans="2:14" ht="12.75">
      <c r="B14" s="103">
        <v>3</v>
      </c>
      <c r="C14" s="49" t="s">
        <v>58</v>
      </c>
      <c r="D14" s="535">
        <f t="shared" si="0"/>
        <v>2</v>
      </c>
      <c r="E14" s="268"/>
      <c r="F14" s="268"/>
      <c r="G14" s="545">
        <v>2</v>
      </c>
      <c r="H14" s="560">
        <f>'Р.II.Услуги_семьи с детьми'!I13</f>
        <v>68</v>
      </c>
      <c r="I14" s="268"/>
      <c r="J14" s="353"/>
      <c r="K14" s="97">
        <f>H14-I14-J14</f>
        <v>68</v>
      </c>
      <c r="L14" s="537"/>
      <c r="M14" s="538"/>
      <c r="N14" s="530"/>
    </row>
    <row r="15" spans="2:14" ht="12.75">
      <c r="B15" s="103">
        <v>4</v>
      </c>
      <c r="C15" s="49" t="s">
        <v>61</v>
      </c>
      <c r="D15" s="535">
        <f t="shared" si="0"/>
        <v>2</v>
      </c>
      <c r="E15" s="268"/>
      <c r="F15" s="268"/>
      <c r="G15" s="545">
        <v>2</v>
      </c>
      <c r="H15" s="98">
        <f>'Р.II.Услуги_семьи с детьми'!J13</f>
        <v>39</v>
      </c>
      <c r="I15" s="323"/>
      <c r="J15" s="268"/>
      <c r="K15" s="97">
        <f>H15-I15-J15</f>
        <v>39</v>
      </c>
      <c r="L15" s="537"/>
      <c r="M15" s="538"/>
      <c r="N15" s="530"/>
    </row>
    <row r="16" spans="2:14" ht="27.75" customHeight="1">
      <c r="B16" s="103">
        <v>5</v>
      </c>
      <c r="C16" s="49" t="s">
        <v>60</v>
      </c>
      <c r="D16" s="535">
        <f t="shared" si="0"/>
        <v>2</v>
      </c>
      <c r="E16" s="268"/>
      <c r="F16" s="268"/>
      <c r="G16" s="545">
        <v>2</v>
      </c>
      <c r="H16" s="98">
        <f>'Р.II.Услуги_семьи с детьми'!K13</f>
        <v>132</v>
      </c>
      <c r="I16" s="268"/>
      <c r="J16" s="268"/>
      <c r="K16" s="97">
        <f>H16-I16-J16</f>
        <v>132</v>
      </c>
      <c r="L16" s="537"/>
      <c r="M16" s="538"/>
      <c r="N16" s="530"/>
    </row>
    <row r="17" spans="2:14" ht="13.5" thickBot="1">
      <c r="B17" s="248"/>
      <c r="C17" s="264" t="s">
        <v>16</v>
      </c>
      <c r="D17" s="535">
        <f t="shared" si="0"/>
        <v>2</v>
      </c>
      <c r="E17" s="355"/>
      <c r="F17" s="355"/>
      <c r="G17" s="520">
        <f>'Р.I. Обслужено'!I23</f>
        <v>2</v>
      </c>
      <c r="H17" s="297">
        <f>I17+J17+K17</f>
        <v>318</v>
      </c>
      <c r="I17" s="333"/>
      <c r="J17" s="333"/>
      <c r="K17" s="99">
        <f>SUM(K12:K16)</f>
        <v>318</v>
      </c>
      <c r="L17" s="528"/>
      <c r="M17" s="529"/>
      <c r="N17" s="531"/>
    </row>
    <row r="18" spans="2:14" ht="18.75" customHeight="1" thickBot="1">
      <c r="B18" s="837" t="s">
        <v>172</v>
      </c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9"/>
    </row>
    <row r="19" spans="2:14" ht="12.75">
      <c r="B19" s="247">
        <v>6</v>
      </c>
      <c r="C19" s="50" t="s">
        <v>63</v>
      </c>
      <c r="D19" s="539">
        <f>G19</f>
        <v>84</v>
      </c>
      <c r="E19" s="323"/>
      <c r="F19" s="323"/>
      <c r="G19" s="547">
        <v>84</v>
      </c>
      <c r="H19" s="96">
        <f>'Р.II.Услуги_семьи с детьми'!E15+'Р.II.Услуги_семьи с детьми'!E16+'Р.II.Услуги_семьи с детьми'!E17+'Р.II.Услуги_семьи с детьми'!E24+'Р.II.Услуги_семьи с детьми'!E26+'Р.II.Услуги_семьи с детьми'!E28+'Р.II.Услуги_семьи с детьми'!E33</f>
        <v>179</v>
      </c>
      <c r="I19" s="316"/>
      <c r="J19" s="316"/>
      <c r="K19" s="95">
        <f aca="true" t="shared" si="1" ref="K19:K25">H19-I19-J19</f>
        <v>179</v>
      </c>
      <c r="L19" s="540"/>
      <c r="M19" s="536"/>
      <c r="N19" s="524"/>
    </row>
    <row r="20" spans="2:14" ht="12.75">
      <c r="B20" s="103">
        <v>7</v>
      </c>
      <c r="C20" s="49" t="s">
        <v>57</v>
      </c>
      <c r="D20" s="539">
        <f aca="true" t="shared" si="2" ref="D20:D26">G20</f>
        <v>6</v>
      </c>
      <c r="E20" s="268"/>
      <c r="F20" s="268"/>
      <c r="G20" s="548">
        <v>6</v>
      </c>
      <c r="H20" s="98">
        <f>'Р.II.Услуги_семьи с детьми'!F15+'Р.II.Услуги_семьи с детьми'!F16+'Р.II.Услуги_семьи с детьми'!F17+'Р.II.Услуги_семьи с детьми'!F24+'Р.II.Услуги_семьи с детьми'!F26+'Р.II.Услуги_семьи с детьми'!F28+'Р.II.Услуги_семьи с детьми'!F33</f>
        <v>9</v>
      </c>
      <c r="I20" s="268"/>
      <c r="J20" s="268"/>
      <c r="K20" s="97">
        <f t="shared" si="1"/>
        <v>9</v>
      </c>
      <c r="L20" s="541"/>
      <c r="M20" s="538"/>
      <c r="N20" s="525"/>
    </row>
    <row r="21" spans="2:14" ht="12.75">
      <c r="B21" s="103">
        <v>8</v>
      </c>
      <c r="C21" s="49" t="s">
        <v>59</v>
      </c>
      <c r="D21" s="539">
        <f t="shared" si="2"/>
        <v>356</v>
      </c>
      <c r="E21" s="268"/>
      <c r="F21" s="268"/>
      <c r="G21" s="548">
        <v>356</v>
      </c>
      <c r="H21" s="98">
        <f>'Р.II.Услуги_семьи с детьми'!G15+'Р.II.Услуги_семьи с детьми'!G16+'Р.II.Услуги_семьи с детьми'!G17+'Р.II.Услуги_семьи с детьми'!G24+'Р.II.Услуги_семьи с детьми'!G26+'Р.II.Услуги_семьи с детьми'!G28+'Р.II.Услуги_семьи с детьми'!G33</f>
        <v>2516</v>
      </c>
      <c r="I21" s="268"/>
      <c r="J21" s="268"/>
      <c r="K21" s="97">
        <f t="shared" si="1"/>
        <v>2516</v>
      </c>
      <c r="L21" s="541"/>
      <c r="M21" s="538"/>
      <c r="N21" s="525"/>
    </row>
    <row r="22" spans="2:14" ht="12.75">
      <c r="B22" s="103">
        <v>9</v>
      </c>
      <c r="C22" s="49" t="s">
        <v>62</v>
      </c>
      <c r="D22" s="539">
        <f t="shared" si="2"/>
        <v>5</v>
      </c>
      <c r="E22" s="268"/>
      <c r="F22" s="268"/>
      <c r="G22" s="548">
        <v>5</v>
      </c>
      <c r="H22" s="98">
        <f>'Р.II.Услуги_семьи с детьми'!H15+'Р.II.Услуги_семьи с детьми'!H16+'Р.II.Услуги_семьи с детьми'!H17+'Р.II.Услуги_семьи с детьми'!H24+'Р.II.Услуги_семьи с детьми'!H26+'Р.II.Услуги_семьи с детьми'!H28+'Р.II.Услуги_семьи с детьми'!H33</f>
        <v>26</v>
      </c>
      <c r="I22" s="268"/>
      <c r="J22" s="268"/>
      <c r="K22" s="97">
        <f t="shared" si="1"/>
        <v>26</v>
      </c>
      <c r="L22" s="541"/>
      <c r="M22" s="538"/>
      <c r="N22" s="525"/>
    </row>
    <row r="23" spans="2:14" ht="12.75">
      <c r="B23" s="103">
        <v>10</v>
      </c>
      <c r="C23" s="49" t="s">
        <v>58</v>
      </c>
      <c r="D23" s="539">
        <f t="shared" si="2"/>
        <v>356</v>
      </c>
      <c r="E23" s="268"/>
      <c r="F23" s="268"/>
      <c r="G23" s="548">
        <v>356</v>
      </c>
      <c r="H23" s="98">
        <f>'Р.II.Услуги_семьи с детьми'!I15+'Р.II.Услуги_семьи с детьми'!I16+'Р.II.Услуги_семьи с детьми'!I17+'Р.II.Услуги_семьи с детьми'!I24+'Р.II.Услуги_семьи с детьми'!I26+'Р.II.Услуги_семьи с детьми'!I28+'Р.II.Услуги_семьи с детьми'!I33</f>
        <v>2102</v>
      </c>
      <c r="I23" s="268"/>
      <c r="J23" s="268"/>
      <c r="K23" s="97">
        <f t="shared" si="1"/>
        <v>2102</v>
      </c>
      <c r="L23" s="541"/>
      <c r="M23" s="538"/>
      <c r="N23" s="525"/>
    </row>
    <row r="24" spans="2:14" ht="12.75">
      <c r="B24" s="103">
        <v>11</v>
      </c>
      <c r="C24" s="49" t="s">
        <v>61</v>
      </c>
      <c r="D24" s="539">
        <f t="shared" si="2"/>
        <v>334</v>
      </c>
      <c r="E24" s="268"/>
      <c r="F24" s="268"/>
      <c r="G24" s="548">
        <v>334</v>
      </c>
      <c r="H24" s="98">
        <f>'Р.II.Услуги_семьи с детьми'!J15+'Р.II.Услуги_семьи с детьми'!J16+'Р.II.Услуги_семьи с детьми'!J17+'Р.II.Услуги_семьи с детьми'!J24+'Р.II.Услуги_семьи с детьми'!J26+'Р.II.Услуги_семьи с детьми'!J28+'Р.II.Услуги_семьи с детьми'!J33</f>
        <v>411</v>
      </c>
      <c r="I24" s="568"/>
      <c r="J24" s="268"/>
      <c r="K24" s="97">
        <f t="shared" si="1"/>
        <v>411</v>
      </c>
      <c r="L24" s="541"/>
      <c r="M24" s="538"/>
      <c r="N24" s="525"/>
    </row>
    <row r="25" spans="2:17" ht="27.75" customHeight="1">
      <c r="B25" s="103">
        <v>12</v>
      </c>
      <c r="C25" s="49" t="s">
        <v>60</v>
      </c>
      <c r="D25" s="539">
        <f t="shared" si="2"/>
        <v>15</v>
      </c>
      <c r="E25" s="268"/>
      <c r="F25" s="268"/>
      <c r="G25" s="548">
        <v>15</v>
      </c>
      <c r="H25" s="297">
        <f>'Р.II.Услуги_семьи с детьми'!K15+'Р.II.Услуги_семьи с детьми'!K16+'Р.II.Услуги_семьи с детьми'!K17+'Р.II.Услуги_семьи с детьми'!K24+'Р.II.Услуги_семьи с детьми'!K26+'Р.II.Услуги_семьи с детьми'!K28+'Р.II.Услуги_семьи с детьми'!K33</f>
        <v>28</v>
      </c>
      <c r="I25" s="268"/>
      <c r="J25" s="268"/>
      <c r="K25" s="97">
        <f t="shared" si="1"/>
        <v>28</v>
      </c>
      <c r="L25" s="541"/>
      <c r="M25" s="538"/>
      <c r="N25" s="525"/>
      <c r="P25" s="526"/>
      <c r="Q25" s="396"/>
    </row>
    <row r="26" spans="2:17" ht="18" customHeight="1" thickBot="1">
      <c r="B26" s="248"/>
      <c r="C26" s="266" t="s">
        <v>16</v>
      </c>
      <c r="D26" s="572">
        <f t="shared" si="2"/>
        <v>356</v>
      </c>
      <c r="E26" s="355"/>
      <c r="F26" s="355"/>
      <c r="G26" s="549">
        <v>356</v>
      </c>
      <c r="H26" s="569">
        <f>I26+J26+K26</f>
        <v>5271</v>
      </c>
      <c r="I26" s="328"/>
      <c r="J26" s="328"/>
      <c r="K26" s="255">
        <f>SUM(K19:K25)</f>
        <v>5271</v>
      </c>
      <c r="L26" s="542"/>
      <c r="M26" s="543"/>
      <c r="N26" s="573"/>
      <c r="O26" s="379"/>
      <c r="P26" s="396"/>
      <c r="Q26" s="396"/>
    </row>
    <row r="27" spans="2:17" ht="27.75" customHeight="1" thickBot="1">
      <c r="B27" s="837" t="s">
        <v>174</v>
      </c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9"/>
      <c r="P27" s="396"/>
      <c r="Q27" s="396"/>
    </row>
    <row r="28" spans="2:14" ht="12.75">
      <c r="B28" s="247">
        <v>13</v>
      </c>
      <c r="C28" s="256" t="s">
        <v>63</v>
      </c>
      <c r="D28" s="569">
        <f>G28</f>
        <v>0</v>
      </c>
      <c r="E28" s="323"/>
      <c r="F28" s="323"/>
      <c r="G28" s="550"/>
      <c r="H28" s="297">
        <f>'Р.II.Услуги_семьи с детьми'!E29+'Р.II.Услуги_семьи с детьми'!E30+'Р.II.Услуги_семьи с детьми'!E32+'Р.II.Услуги_семьи с детьми'!E39</f>
        <v>0</v>
      </c>
      <c r="I28" s="323"/>
      <c r="J28" s="323"/>
      <c r="K28" s="574">
        <f aca="true" t="shared" si="3" ref="K28:K34">H28-I28-J28</f>
        <v>0</v>
      </c>
      <c r="L28" s="565"/>
      <c r="M28" s="566"/>
      <c r="N28" s="525"/>
    </row>
    <row r="29" spans="2:14" ht="12.75">
      <c r="B29" s="103">
        <v>14</v>
      </c>
      <c r="C29" s="51" t="s">
        <v>57</v>
      </c>
      <c r="D29" s="98">
        <f aca="true" t="shared" si="4" ref="D29:D35">G29</f>
        <v>0</v>
      </c>
      <c r="E29" s="268"/>
      <c r="F29" s="268"/>
      <c r="G29" s="545"/>
      <c r="H29" s="98">
        <f>'Р.II.Услуги_семьи с детьми'!F29+'Р.II.Услуги_семьи с детьми'!F30+'Р.II.Услуги_семьи с детьми'!F32+'Р.II.Услуги_семьи с детьми'!F39</f>
        <v>0</v>
      </c>
      <c r="I29" s="268"/>
      <c r="J29" s="268"/>
      <c r="K29" s="104">
        <f t="shared" si="3"/>
        <v>0</v>
      </c>
      <c r="L29" s="537"/>
      <c r="M29" s="538"/>
      <c r="N29" s="525"/>
    </row>
    <row r="30" spans="2:14" ht="12.75">
      <c r="B30" s="103">
        <v>15</v>
      </c>
      <c r="C30" s="51" t="s">
        <v>59</v>
      </c>
      <c r="D30" s="569">
        <f t="shared" si="4"/>
        <v>0</v>
      </c>
      <c r="E30" s="268"/>
      <c r="F30" s="268"/>
      <c r="G30" s="545"/>
      <c r="H30" s="98">
        <f>'Р.II.Услуги_семьи с детьми'!G29+'Р.II.Услуги_семьи с детьми'!G30+'Р.II.Услуги_семьи с детьми'!G32+'Р.II.Услуги_семьи с детьми'!G39</f>
        <v>0</v>
      </c>
      <c r="I30" s="268"/>
      <c r="J30" s="268"/>
      <c r="K30" s="104">
        <f t="shared" si="3"/>
        <v>0</v>
      </c>
      <c r="L30" s="537"/>
      <c r="M30" s="538"/>
      <c r="N30" s="525"/>
    </row>
    <row r="31" spans="2:14" ht="12.75">
      <c r="B31" s="103">
        <v>16</v>
      </c>
      <c r="C31" s="51" t="s">
        <v>62</v>
      </c>
      <c r="D31" s="98">
        <f t="shared" si="4"/>
        <v>0</v>
      </c>
      <c r="E31" s="268"/>
      <c r="F31" s="268"/>
      <c r="G31" s="545"/>
      <c r="H31" s="98">
        <f>'Р.II.Услуги_семьи с детьми'!H29+'Р.II.Услуги_семьи с детьми'!H30+'Р.II.Услуги_семьи с детьми'!H32+'Р.II.Услуги_семьи с детьми'!H39</f>
        <v>0</v>
      </c>
      <c r="I31" s="268"/>
      <c r="J31" s="268"/>
      <c r="K31" s="104">
        <f t="shared" si="3"/>
        <v>0</v>
      </c>
      <c r="L31" s="537"/>
      <c r="M31" s="538"/>
      <c r="N31" s="525"/>
    </row>
    <row r="32" spans="2:14" ht="12.75">
      <c r="B32" s="103">
        <v>17</v>
      </c>
      <c r="C32" s="51" t="s">
        <v>58</v>
      </c>
      <c r="D32" s="569">
        <f t="shared" si="4"/>
        <v>0</v>
      </c>
      <c r="E32" s="268"/>
      <c r="F32" s="268"/>
      <c r="G32" s="545"/>
      <c r="H32" s="98">
        <f>'Р.II.Услуги_семьи с детьми'!I29+'Р.II.Услуги_семьи с детьми'!I30+'Р.II.Услуги_семьи с детьми'!I32+'Р.II.Услуги_семьи с детьми'!I39</f>
        <v>0</v>
      </c>
      <c r="I32" s="268"/>
      <c r="J32" s="268"/>
      <c r="K32" s="104">
        <f t="shared" si="3"/>
        <v>0</v>
      </c>
      <c r="L32" s="537"/>
      <c r="M32" s="538"/>
      <c r="N32" s="525"/>
    </row>
    <row r="33" spans="2:14" ht="12.75">
      <c r="B33" s="103">
        <v>18</v>
      </c>
      <c r="C33" s="51" t="s">
        <v>61</v>
      </c>
      <c r="D33" s="98">
        <f t="shared" si="4"/>
        <v>0</v>
      </c>
      <c r="E33" s="268"/>
      <c r="F33" s="268"/>
      <c r="G33" s="545"/>
      <c r="H33" s="98">
        <f>'Р.II.Услуги_семьи с детьми'!J29+'Р.II.Услуги_семьи с детьми'!J30+'Р.II.Услуги_семьи с детьми'!J32+'Р.II.Услуги_семьи с детьми'!J39</f>
        <v>0</v>
      </c>
      <c r="I33" s="268"/>
      <c r="J33" s="268"/>
      <c r="K33" s="104">
        <f t="shared" si="3"/>
        <v>0</v>
      </c>
      <c r="L33" s="537"/>
      <c r="M33" s="538"/>
      <c r="N33" s="525"/>
    </row>
    <row r="34" spans="2:14" ht="25.5" customHeight="1">
      <c r="B34" s="103">
        <v>19</v>
      </c>
      <c r="C34" s="51" t="s">
        <v>60</v>
      </c>
      <c r="D34" s="98">
        <f t="shared" si="4"/>
        <v>0</v>
      </c>
      <c r="E34" s="268"/>
      <c r="F34" s="268"/>
      <c r="G34" s="545"/>
      <c r="H34" s="98">
        <f>'Р.II.Услуги_семьи с детьми'!K29+'Р.II.Услуги_семьи с детьми'!K30+'Р.II.Услуги_семьи с детьми'!K32+'Р.II.Услуги_семьи с детьми'!K39</f>
        <v>0</v>
      </c>
      <c r="I34" s="268"/>
      <c r="J34" s="268"/>
      <c r="K34" s="104">
        <f t="shared" si="3"/>
        <v>0</v>
      </c>
      <c r="L34" s="537"/>
      <c r="M34" s="538"/>
      <c r="N34" s="525"/>
    </row>
    <row r="35" spans="2:14" ht="13.5" thickBot="1">
      <c r="B35" s="248"/>
      <c r="C35" s="257" t="s">
        <v>16</v>
      </c>
      <c r="D35" s="98">
        <f t="shared" si="4"/>
        <v>0</v>
      </c>
      <c r="E35" s="320"/>
      <c r="F35" s="320"/>
      <c r="G35" s="576">
        <f>'Р.I. Обслужено'!I39+'Р.I. Обслужено'!I42+'Р.I. Обслужено'!I49+'Р.I. Обслужено'!I40</f>
        <v>0</v>
      </c>
      <c r="H35" s="358">
        <f>I35+J35+K35</f>
        <v>0</v>
      </c>
      <c r="I35" s="333"/>
      <c r="J35" s="333"/>
      <c r="K35" s="105">
        <f>SUM(K28:K34)</f>
        <v>0</v>
      </c>
      <c r="L35" s="542"/>
      <c r="M35" s="543"/>
      <c r="N35" s="525"/>
    </row>
    <row r="36" spans="2:14" ht="15.75" customHeight="1" thickBot="1">
      <c r="B36" s="250"/>
      <c r="C36" s="251" t="s">
        <v>93</v>
      </c>
      <c r="D36" s="519">
        <v>358</v>
      </c>
      <c r="E36" s="544"/>
      <c r="F36" s="544"/>
      <c r="G36" s="546">
        <v>358</v>
      </c>
      <c r="H36" s="371">
        <f>H17+H26+H35</f>
        <v>5589</v>
      </c>
      <c r="I36" s="233"/>
      <c r="J36" s="233"/>
      <c r="K36" s="253">
        <f>K17+K26+K35</f>
        <v>5589</v>
      </c>
      <c r="L36" s="532"/>
      <c r="M36" s="533"/>
      <c r="N36" s="534"/>
    </row>
    <row r="37" spans="3:12" ht="12.75">
      <c r="C37" s="52" t="s">
        <v>199</v>
      </c>
      <c r="D37" s="630">
        <f>IF(AND(D17&lt;=SUM(D12:D16),D17&gt;=MAX(D12:D16)),"","не верно")</f>
      </c>
      <c r="E37" s="575"/>
      <c r="F37" s="575"/>
      <c r="G37" s="630">
        <f>IF(AND(G17&lt;=SUM(G12:G16),G17&gt;=MAX(G12:G16)),"","не верно")</f>
      </c>
      <c r="H37" s="21"/>
      <c r="L37" s="21"/>
    </row>
    <row r="38" spans="3:12" ht="12.75">
      <c r="C38" s="52" t="s">
        <v>200</v>
      </c>
      <c r="D38" s="613">
        <f>IF(AND(D26&lt;=SUM(D19:D25),D26&gt;=MAX(D19:D25)),"","не верно")</f>
      </c>
      <c r="E38" s="580"/>
      <c r="F38" s="580"/>
      <c r="G38" s="613">
        <f>IF(AND(G26&lt;=SUM(G19:G25),G26&gt;=MAX(G19:G25)),"","не верно")</f>
      </c>
      <c r="H38" s="21"/>
      <c r="L38" s="21"/>
    </row>
    <row r="39" spans="3:12" ht="12.75">
      <c r="C39" s="52" t="s">
        <v>201</v>
      </c>
      <c r="D39" s="613">
        <f>IF(AND(D35&lt;=SUM(D28:D34),D35&gt;=MAX(D28:D34)),"","не верно")</f>
      </c>
      <c r="E39" s="21"/>
      <c r="F39" s="21"/>
      <c r="G39" s="613">
        <f>IF(AND(G35&lt;=SUM(G28:G34),G35&gt;=MAX(G28:G34)),"","не верно")</f>
      </c>
      <c r="H39" s="21"/>
      <c r="L39" s="21"/>
    </row>
    <row r="40" spans="3:14" ht="13.5" thickBot="1">
      <c r="C40" s="52" t="s">
        <v>202</v>
      </c>
      <c r="D40" s="616" t="str">
        <f>IF(AND(D17=0,D26=0,D35=0,D36=0),"",IF(AND(AND(D36&gt;0,D36&gt;=MAX(D12:D35)),AND(D36&gt;0,SUM(D17+D26+D35)&gt;=D36)),"Да","не верно"))</f>
        <v>Да</v>
      </c>
      <c r="E40" s="21"/>
      <c r="F40" s="21"/>
      <c r="G40" s="616" t="str">
        <f>IF(AND(G17=0,G26=0,G35=0,G36=0),"",IF(AND(AND(G36&gt;0,G36&gt;=MAX(G12:G35)),AND(G36&gt;0,SUM(G17+G26+G35)&gt;=G36)),"Да","не верно"))</f>
        <v>Да</v>
      </c>
      <c r="H40" s="21"/>
      <c r="I40" s="21"/>
      <c r="J40" s="21"/>
      <c r="K40" s="21"/>
      <c r="L40" s="21"/>
      <c r="M40" s="21"/>
      <c r="N40" s="21"/>
    </row>
    <row r="41" spans="4:14" ht="12.75" customHeight="1">
      <c r="D41" s="21"/>
      <c r="E41" s="21"/>
      <c r="F41" s="21"/>
      <c r="G41" s="21"/>
      <c r="H41" s="21"/>
      <c r="I41" s="21"/>
      <c r="J41" s="21"/>
      <c r="K41" s="21"/>
      <c r="L41" s="822" t="s">
        <v>161</v>
      </c>
      <c r="M41" s="823"/>
      <c r="N41" s="824"/>
    </row>
    <row r="42" spans="4:14" ht="12.75">
      <c r="D42" s="48"/>
      <c r="E42" s="16" t="s">
        <v>127</v>
      </c>
      <c r="F42" s="703" t="s">
        <v>207</v>
      </c>
      <c r="G42" s="703"/>
      <c r="H42" s="703"/>
      <c r="I42" s="703"/>
      <c r="J42" s="703"/>
      <c r="K42" s="19"/>
      <c r="L42" s="840"/>
      <c r="M42" s="841"/>
      <c r="N42" s="842"/>
    </row>
    <row r="43" spans="4:14" ht="12.75">
      <c r="D43" s="19"/>
      <c r="L43" s="840"/>
      <c r="M43" s="841"/>
      <c r="N43" s="842"/>
    </row>
    <row r="44" spans="4:14" ht="12.75">
      <c r="D44" s="48"/>
      <c r="E44" s="16" t="s">
        <v>128</v>
      </c>
      <c r="F44" s="703" t="s">
        <v>206</v>
      </c>
      <c r="G44" s="703"/>
      <c r="H44" s="703"/>
      <c r="I44" s="703"/>
      <c r="J44" s="703"/>
      <c r="K44" s="48"/>
      <c r="L44" s="840"/>
      <c r="M44" s="841"/>
      <c r="N44" s="842"/>
    </row>
    <row r="45" spans="12:14" ht="13.5" thickBot="1">
      <c r="L45" s="825"/>
      <c r="M45" s="826"/>
      <c r="N45" s="827"/>
    </row>
  </sheetData>
  <sheetProtection password="CC63" sheet="1" objects="1" scenarios="1"/>
  <mergeCells count="21">
    <mergeCell ref="E3:F3"/>
    <mergeCell ref="G3:H3"/>
    <mergeCell ref="B5:N5"/>
    <mergeCell ref="B6:C9"/>
    <mergeCell ref="D6:N6"/>
    <mergeCell ref="D7:G7"/>
    <mergeCell ref="H7:K7"/>
    <mergeCell ref="L7:N7"/>
    <mergeCell ref="D8:D9"/>
    <mergeCell ref="E8:G8"/>
    <mergeCell ref="H8:H9"/>
    <mergeCell ref="I8:K8"/>
    <mergeCell ref="L8:L9"/>
    <mergeCell ref="M8:N8"/>
    <mergeCell ref="L41:N45"/>
    <mergeCell ref="B10:C10"/>
    <mergeCell ref="F42:J42"/>
    <mergeCell ref="F44:J44"/>
    <mergeCell ref="B11:N11"/>
    <mergeCell ref="B18:N18"/>
    <mergeCell ref="B27:N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Admin</cp:lastModifiedBy>
  <cp:lastPrinted>2016-01-05T07:54:57Z</cp:lastPrinted>
  <dcterms:created xsi:type="dcterms:W3CDTF">2012-05-15T06:06:59Z</dcterms:created>
  <dcterms:modified xsi:type="dcterms:W3CDTF">2017-01-18T05:37:53Z</dcterms:modified>
  <cp:category/>
  <cp:version/>
  <cp:contentType/>
  <cp:contentStatus/>
</cp:coreProperties>
</file>